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À lire" sheetId="1" state="visible" r:id="rId1"/>
    <sheet name="Repas et trajets" sheetId="2" state="visible" r:id="rId2"/>
    <sheet name="Apprentis" sheetId="3" state="visible" r:id="rId3"/>
    <sheet name="Délais de congé" sheetId="4" state="visible" r:id="rId4"/>
    <sheet name="Métiers ORP et impôt sourc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%"/>
    <numFmt numFmtId="165" formatCode="0.0"/>
    <numFmt numFmtId="166" formatCode="0.0%"/>
    <numFmt numFmtId="167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4748B"/>
      <sz val="10"/>
    </font>
    <font>
      <name val="Calibri"/>
      <color rgb="001E293B"/>
      <sz val="10"/>
    </font>
    <font>
      <name val="Calibri"/>
      <b val="1"/>
      <color rgb="001E293B"/>
      <sz val="10"/>
    </font>
    <font>
      <name val="Calibri"/>
      <b val="1"/>
      <color rgb="00FFFFFF"/>
      <sz val="10"/>
    </font>
    <font>
      <name val="Calibri"/>
      <b val="1"/>
      <color rgb="001D4ED8"/>
      <sz val="10"/>
    </font>
  </fonts>
  <fills count="5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EFF6FF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2" fontId="6" fillId="3" borderId="1" pivotButton="0" quotePrefix="0" xfId="0"/>
    <xf numFmtId="1" fontId="6" fillId="3" borderId="1" pivotButton="0" quotePrefix="0" xfId="0"/>
    <xf numFmtId="3" fontId="6" fillId="3" borderId="1" pivotButton="0" quotePrefix="0" xfId="0"/>
    <xf numFmtId="164" fontId="3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2" fontId="6" fillId="3" borderId="1" applyAlignment="1" pivotButton="0" quotePrefix="0" xfId="0">
      <alignment vertical="top" wrapText="1"/>
    </xf>
    <xf numFmtId="1" fontId="3" fillId="0" borderId="1" applyAlignment="1" pivotButton="0" quotePrefix="0" xfId="0">
      <alignment vertical="top" wrapText="1"/>
    </xf>
    <xf numFmtId="9" fontId="3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4" fontId="3" fillId="0" borderId="1" applyAlignment="1" pivotButton="0" quotePrefix="0" xfId="0">
      <alignment vertical="top" wrapText="1"/>
    </xf>
    <xf numFmtId="2" fontId="3" fillId="0" borderId="1" applyAlignment="1" pivotButton="0" quotePrefix="0" xfId="0">
      <alignment vertical="top" wrapText="1"/>
    </xf>
    <xf numFmtId="4" fontId="4" fillId="4" borderId="1" applyAlignment="1" pivotButton="0" quotePrefix="0" xfId="0">
      <alignment vertical="top" wrapText="1"/>
    </xf>
    <xf numFmtId="3" fontId="4" fillId="4" borderId="1" applyAlignment="1" pivotButton="0" quotePrefix="0" xfId="0">
      <alignment vertical="top" wrapText="1"/>
    </xf>
    <xf numFmtId="2" fontId="4" fillId="4" borderId="1" applyAlignment="1" pivotButton="0" quotePrefix="0" xfId="0">
      <alignment vertical="top" wrapText="1"/>
    </xf>
    <xf numFmtId="1" fontId="6" fillId="3" borderId="1" applyAlignment="1" pivotButton="0" quotePrefix="0" xfId="0">
      <alignment vertical="top" wrapText="1"/>
    </xf>
    <xf numFmtId="0" fontId="3" fillId="0" borderId="0" pivotButton="0" quotePrefix="0" xfId="0"/>
    <xf numFmtId="166" fontId="6" fillId="3" borderId="1" pivotButton="0" quotePrefix="0" xfId="0"/>
    <xf numFmtId="167" fontId="3" fillId="0" borderId="0" pivotButton="0" quotePrefix="0" xfId="0"/>
    <xf numFmtId="3" fontId="3" fillId="0" borderId="1" applyAlignment="1" pivotButton="0" quotePrefix="0" xfId="0">
      <alignment vertical="top" wrapText="1"/>
    </xf>
    <xf numFmtId="4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ACIP 2026 : repas, apprentis, délais de congé et recrutement dans le bâtiment suisse</t>
        </is>
      </c>
    </row>
    <row r="2">
      <c r="A2" s="2" t="inlineStr">
        <is>
          <t>Art Construction Index de Prix · art-construction.ch/outils/ · classeur de référence des outils 2.3 à 2.6</t>
        </is>
      </c>
    </row>
    <row r="3">
      <c r="A3" s="3" t="inlineStr"/>
    </row>
    <row r="4">
      <c r="A4" s="4" t="inlineStr">
        <is>
          <t>Contenu</t>
        </is>
      </c>
    </row>
    <row r="5">
      <c r="A5" s="3" t="inlineStr">
        <is>
          <t>• Repas et trajets : indemnités de repas, temps de trajet payé au-delà de la franchise et frais kilométriques, avec le coût à refacturer par heure productive (formules).</t>
        </is>
      </c>
    </row>
    <row r="6">
      <c r="A6" s="3" t="inlineStr">
        <is>
          <t>• Apprentis : 13 années d'apprentissage (4 filières) : salaire, charges réduites, repas, aides des fonds paritaires, coût net et coût par heure de présence (formules).</t>
        </is>
      </c>
    </row>
    <row r="7">
      <c r="A7" s="3" t="inlineStr">
        <is>
          <t>• Délais de congé : délais par ancienneté (CN, CCT-SOR, Code des Obligations), protection maladie / accident, indemnité de l'art. 337d CO.</t>
        </is>
      </c>
    </row>
    <row r="8">
      <c r="A8" s="3" t="inlineStr">
        <is>
          <t>• Métiers ORP et impôt source : métiers soumis ou exemptés de l'annonce ORP, régime d'impôt à la source des frontaliers.</t>
        </is>
      </c>
    </row>
    <row r="9">
      <c r="A9" s="3" t="inlineStr"/>
    </row>
    <row r="10">
      <c r="A10" s="4" t="inlineStr">
        <is>
          <t>Avertissement</t>
        </is>
      </c>
    </row>
    <row r="11">
      <c r="A11" s="3" t="inlineStr">
        <is>
          <t>Valeurs de référence indicatives, millésime 2026. Elles ne remplacent ni le texte de la convention collective applicable, ni les directives du SECO, ni l'avis d'un juriste.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6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6" customWidth="1" min="3" max="3"/>
    <col width="12" customWidth="1" min="4" max="4"/>
    <col width="14" customWidth="1" min="5" max="5"/>
    <col width="14" customWidth="1" min="6" max="6"/>
    <col width="16" customWidth="1" min="7" max="7"/>
    <col width="14" customWidth="1" min="8" max="8"/>
    <col width="16" customWidth="1" min="9" max="9"/>
    <col width="18" customWidth="1" min="10" max="10"/>
    <col width="16" customWidth="1" min="11" max="11"/>
    <col width="20" customWidth="1" min="12" max="12"/>
    <col width="20" customWidth="1" min="13" max="13"/>
    <col width="16" customWidth="1" min="14" max="14"/>
    <col width="16" customWidth="1" min="15" max="15"/>
    <col width="20" customWidth="1" min="16" max="16"/>
    <col width="60" customWidth="1" min="17" max="17"/>
    <col width="40" customWidth="1" min="18" max="18"/>
  </cols>
  <sheetData>
    <row r="1">
      <c r="A1" s="5" t="inlineStr">
        <is>
          <t>ACIP 2026 : indemnités de repas, temps de trajet dépôt-chantier et frais kilométriques</t>
        </is>
      </c>
    </row>
    <row r="2">
      <c r="A2" s="6" t="inlineStr">
        <is>
          <t>Cellules bleues = paramètres modifiables (communs aux 3 conventions). Temps de trajet payé = au-delà de la franchise ; il porte le 13e salaire et les charges patronales. Repas et km : exonérés d'AVS et d'impôt (case 13.2.1).</t>
        </is>
      </c>
    </row>
    <row r="4">
      <c r="A4" s="7" t="inlineStr">
        <is>
          <t>Jours de chantier par mois</t>
        </is>
      </c>
      <c r="B4" s="8" t="n">
        <v>18.33</v>
      </c>
    </row>
    <row r="5">
      <c r="A5" s="7" t="inlineStr">
        <is>
          <t>Durée de trajet aller + retour par jour (minutes)</t>
        </is>
      </c>
      <c r="B5" s="9" t="n">
        <v>50</v>
      </c>
    </row>
    <row r="6">
      <c r="A6" s="7" t="inlineStr">
        <is>
          <t>Salaire horaire brut de base (CHF/h)</t>
        </is>
      </c>
      <c r="B6" s="8" t="n">
        <v>34.5</v>
      </c>
    </row>
    <row r="7">
      <c r="A7" s="7" t="inlineStr">
        <is>
          <t>Kilomètres par mois avec véhicule privé</t>
        </is>
      </c>
      <c r="B7" s="10" t="n">
        <v>0</v>
      </c>
    </row>
    <row r="8">
      <c r="A8" s="7" t="inlineStr">
        <is>
          <t>Indemnité kilométrique voiture (CHF/km)</t>
        </is>
      </c>
      <c r="B8" s="8" t="n">
        <v>0.7</v>
      </c>
    </row>
    <row r="9">
      <c r="A9" s="7" t="inlineStr">
        <is>
          <t>13e salaire proratisé (1/12)</t>
        </is>
      </c>
      <c r="B9" s="11">
        <f>1/12</f>
        <v/>
      </c>
    </row>
    <row r="11" ht="58" customHeight="1">
      <c r="A11" s="12" t="inlineStr">
        <is>
          <t>Convention collective</t>
        </is>
      </c>
      <c r="B11" s="12" t="inlineStr">
        <is>
          <t>Repas par jour (CHF)</t>
        </is>
      </c>
      <c r="C11" s="12" t="inlineStr">
        <is>
          <t>Plage repas (CHF/jour)</t>
        </is>
      </c>
      <c r="D11" s="12" t="inlineStr">
        <is>
          <t>Franchise trajet (min)</t>
        </is>
      </c>
      <c r="E11" s="12" t="inlineStr">
        <is>
          <t>Taux de charges patronales</t>
        </is>
      </c>
      <c r="F11" s="12" t="inlineStr">
        <is>
          <t>Heures productives par mois</t>
        </is>
      </c>
      <c r="G11" s="12" t="inlineStr">
        <is>
          <t>Budget repas (CHF/mois)</t>
        </is>
      </c>
      <c r="H11" s="12" t="inlineStr">
        <is>
          <t>Minutes payables par jour</t>
        </is>
      </c>
      <c r="I11" s="12" t="inlineStr">
        <is>
          <t>Heures de trajet payées par mois</t>
        </is>
      </c>
      <c r="J11" s="12" t="inlineStr">
        <is>
          <t>Coût du trajet payé (CHF/mois)</t>
        </is>
      </c>
      <c r="K11" s="12" t="inlineStr">
        <is>
          <t>Indemnité km (CHF/mois)</t>
        </is>
      </c>
      <c r="L11" s="12" t="inlineStr">
        <is>
          <t>Part exonérée : repas + km (CHF/mois)</t>
        </is>
      </c>
      <c r="M11" s="12" t="inlineStr">
        <is>
          <t>Part soumise : trajet payé (CHF/mois)</t>
        </is>
      </c>
      <c r="N11" s="12" t="inlineStr">
        <is>
          <t>Total (CHF/mois)</t>
        </is>
      </c>
      <c r="O11" s="12" t="inlineStr">
        <is>
          <t>Total (CHF/an)</t>
        </is>
      </c>
      <c r="P11" s="12" t="inlineStr">
        <is>
          <t>À refacturer (CHF par heure productive)</t>
        </is>
      </c>
      <c r="Q11" s="12" t="inlineStr">
        <is>
          <t>Règle de trajet</t>
        </is>
      </c>
      <c r="R11" s="12" t="inlineStr">
        <is>
          <t>Règle de repas</t>
        </is>
      </c>
    </row>
    <row r="12">
      <c r="A12" s="13" t="inlineStr">
        <is>
          <t>Gros Œuvre (CN Art. 54 &amp; 60)</t>
        </is>
      </c>
      <c r="B12" s="14" t="n">
        <v>17</v>
      </c>
      <c r="C12" s="13" t="inlineStr">
        <is>
          <t>16.00 à 17.50</t>
        </is>
      </c>
      <c r="D12" s="15" t="n">
        <v>30</v>
      </c>
      <c r="E12" s="16" t="n">
        <v>0.34</v>
      </c>
      <c r="F12" s="17" t="n">
        <v>135</v>
      </c>
      <c r="G12" s="18">
        <f>$B$4*B12</f>
        <v/>
      </c>
      <c r="H12" s="15">
        <f>MAX(0,$B$5-D12)</f>
        <v/>
      </c>
      <c r="I12" s="19">
        <f>H12/60*$B$4</f>
        <v/>
      </c>
      <c r="J12" s="18">
        <f>I12*$B$6*(1+$B$9)*(1+E12)</f>
        <v/>
      </c>
      <c r="K12" s="18">
        <f>$B$7*$B$8</f>
        <v/>
      </c>
      <c r="L12" s="18">
        <f>G12+K12</f>
        <v/>
      </c>
      <c r="M12" s="18">
        <f>J12</f>
        <v/>
      </c>
      <c r="N12" s="20">
        <f>L12+M12</f>
        <v/>
      </c>
      <c r="O12" s="21">
        <f>N12*12</f>
        <v/>
      </c>
      <c r="P12" s="22">
        <f>N12/F12</f>
        <v/>
      </c>
      <c r="Q12" s="13" t="inlineStr">
        <is>
          <t>Payé au-delà de 30 min par jour (aller + retour cumulés). Les 30 premières min sont sans salaire.</t>
        </is>
      </c>
      <c r="R12" s="13" t="inlineStr">
        <is>
          <t>16.00 à 17.50 CHF / jour (si retour impossible à midi ou &gt; 15 min)</t>
        </is>
      </c>
    </row>
    <row r="13">
      <c r="A13" s="13" t="inlineStr">
        <is>
          <t>Second Œuvre Romand (CCT-SOR Art. 25 &amp; 39)</t>
        </is>
      </c>
      <c r="B13" s="14" t="n">
        <v>18</v>
      </c>
      <c r="C13" s="13" t="inlineStr">
        <is>
          <t>18.00 à 19.00</t>
        </is>
      </c>
      <c r="D13" s="15" t="n">
        <v>30</v>
      </c>
      <c r="E13" s="16" t="n">
        <v>0.25</v>
      </c>
      <c r="F13" s="17" t="n">
        <v>135</v>
      </c>
      <c r="G13" s="18">
        <f>$B$4*B13</f>
        <v/>
      </c>
      <c r="H13" s="15">
        <f>MAX(0,$B$5-D13)</f>
        <v/>
      </c>
      <c r="I13" s="19">
        <f>H13/60*$B$4</f>
        <v/>
      </c>
      <c r="J13" s="18">
        <f>I13*$B$6*(1+$B$9)*(1+E13)</f>
        <v/>
      </c>
      <c r="K13" s="18">
        <f>$B$7*$B$8</f>
        <v/>
      </c>
      <c r="L13" s="18">
        <f>G13+K13</f>
        <v/>
      </c>
      <c r="M13" s="18">
        <f>J13</f>
        <v/>
      </c>
      <c r="N13" s="20">
        <f>L13+M13</f>
        <v/>
      </c>
      <c r="O13" s="21">
        <f>N13*12</f>
        <v/>
      </c>
      <c r="P13" s="22">
        <f>N13/F13</f>
        <v/>
      </c>
      <c r="Q13" s="13" t="inlineStr">
        <is>
          <t>Franchise de 30 min par jour (trajet normal domicile / dépôt). Au-delà : payé à 100 % comme temps de travail.</t>
        </is>
      </c>
      <c r="R13" s="13" t="inlineStr">
        <is>
          <t>18.00 à 19.00 CHF / jour (selon canton / avenant)</t>
        </is>
      </c>
    </row>
    <row r="14">
      <c r="A14" s="13" t="inlineStr">
        <is>
          <t>Techniques (Suissetec / EIT.swiss)</t>
        </is>
      </c>
      <c r="B14" s="14" t="n">
        <v>18.5</v>
      </c>
      <c r="C14" s="13" t="inlineStr">
        <is>
          <t>17.00 à 20.00</t>
        </is>
      </c>
      <c r="D14" s="23" t="n">
        <v>30</v>
      </c>
      <c r="E14" s="16" t="n">
        <v>0.25</v>
      </c>
      <c r="F14" s="17" t="n">
        <v>137.5</v>
      </c>
      <c r="G14" s="18">
        <f>$B$4*B14</f>
        <v/>
      </c>
      <c r="H14" s="15">
        <f>MAX(0,$B$5-D14)</f>
        <v/>
      </c>
      <c r="I14" s="19">
        <f>H14/60*$B$4</f>
        <v/>
      </c>
      <c r="J14" s="18">
        <f>I14*$B$6*(1+$B$9)*(1+E14)</f>
        <v/>
      </c>
      <c r="K14" s="18">
        <f>$B$7*$B$8</f>
        <v/>
      </c>
      <c r="L14" s="18">
        <f>G14+K14</f>
        <v/>
      </c>
      <c r="M14" s="18">
        <f>J14</f>
        <v/>
      </c>
      <c r="N14" s="20">
        <f>L14+M14</f>
        <v/>
      </c>
      <c r="O14" s="21">
        <f>N14*12</f>
        <v/>
      </c>
      <c r="P14" s="22">
        <f>N14/F14</f>
        <v/>
      </c>
      <c r="Q14" s="13" t="inlineStr">
        <is>
          <t>Trajet depuis l'atelier inclus dans le temps de travail ou franchise de 30 min selon rayon kilométrique.</t>
        </is>
      </c>
      <c r="R14" s="13" t="inlineStr">
        <is>
          <t>17.00 à 20.00 CHF / jour (ou zones concentriques)</t>
        </is>
      </c>
    </row>
    <row r="16">
      <c r="A16" s="24" t="inlineStr">
        <is>
          <t>Techniques : si le départ depuis l'atelier est payé, mettre la franchise à 0 minute (D14).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1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</cols>
  <sheetData>
    <row r="1">
      <c r="A1" s="5" t="inlineStr">
        <is>
          <t>ACIP 2026 : coût réel d'un apprenti du bâtiment (CFC / AFP, 1re à 4e année)</t>
        </is>
      </c>
    </row>
    <row r="2">
      <c r="A2" s="6" t="inlineStr">
        <is>
          <t>Cellule B3 : taux de charges patronales réduites (8,5 % avant 18 ans ; 14,5 % de 18 à 24 ans). Colonne repas : modifiable par ligne. Jours de repas = heures de présence ÷ (1'824 h ÷ 220 jours).</t>
        </is>
      </c>
    </row>
    <row r="3">
      <c r="A3" s="7" t="inlineStr">
        <is>
          <t>Charges patronales réduites (taux)</t>
        </is>
      </c>
      <c r="B3" s="25" t="n">
        <v>0.08500000000000001</v>
      </c>
    </row>
    <row r="4">
      <c r="A4" s="7" t="inlineStr">
        <is>
          <t>Heures de présence théoriques ÷ jours de repas (h par jour)</t>
        </is>
      </c>
      <c r="B4" s="26">
        <f>1824/220</f>
        <v/>
      </c>
    </row>
    <row r="6" ht="58" customHeight="1">
      <c r="A6" s="12" t="inlineStr">
        <is>
          <t>Filière</t>
        </is>
      </c>
      <c r="B6" s="12" t="inlineStr">
        <is>
          <t>Année</t>
        </is>
      </c>
      <c r="C6" s="12" t="inlineStr">
        <is>
          <t>Salaire mensuel (CHF)</t>
        </is>
      </c>
      <c r="D6" s="12" t="inlineStr">
        <is>
          <t>Jours d'école par semaine</t>
        </is>
      </c>
      <c r="E6" s="12" t="inlineStr">
        <is>
          <t>Jours de cours CIE par an</t>
        </is>
      </c>
      <c r="F6" s="12" t="inlineStr">
        <is>
          <t>Heures de présence chantier par an</t>
        </is>
      </c>
      <c r="G6" s="12" t="inlineStr">
        <is>
          <t>Aide des fonds paritaires (CHF/an)</t>
        </is>
      </c>
      <c r="H6" s="12" t="inlineStr">
        <is>
          <t>Productivité estimée (%)</t>
        </is>
      </c>
      <c r="I6" s="12" t="inlineStr">
        <is>
          <t>Tarif de régie conseillé (CHF/h)</t>
        </is>
      </c>
      <c r="J6" s="12" t="inlineStr">
        <is>
          <t>Repas (CHF/jour)</t>
        </is>
      </c>
      <c r="K6" s="12" t="inlineStr">
        <is>
          <t>Salaire annuel × 13 (CHF)</t>
        </is>
      </c>
      <c r="L6" s="12" t="inlineStr">
        <is>
          <t>Charges patronales (CHF)</t>
        </is>
      </c>
      <c r="M6" s="12" t="inlineStr">
        <is>
          <t>Jours de présence</t>
        </is>
      </c>
      <c r="N6" s="12" t="inlineStr">
        <is>
          <t>Repas chantier (CHF/an)</t>
        </is>
      </c>
      <c r="O6" s="12" t="inlineStr">
        <is>
          <t>Coût annuel brut (CHF)</t>
        </is>
      </c>
      <c r="P6" s="12" t="inlineStr">
        <is>
          <t>Coût annuel net après aides (CHF)</t>
        </is>
      </c>
      <c r="Q6" s="12" t="inlineStr">
        <is>
          <t>Coût par heure de présence (CHF/h)</t>
        </is>
      </c>
      <c r="R6" s="12" t="inlineStr">
        <is>
          <t>Marge vs tarif conseillé (CHF/h)</t>
        </is>
      </c>
      <c r="S6" s="12" t="inlineStr">
        <is>
          <t>Coût par heure facturable (CHF/h)</t>
        </is>
      </c>
    </row>
    <row r="7">
      <c r="A7" s="13" t="inlineStr">
        <is>
          <t>Maçon CFC (3 ans — Convention Nationale CN)</t>
        </is>
      </c>
      <c r="B7" s="15" t="n">
        <v>1</v>
      </c>
      <c r="C7" s="27" t="n">
        <v>1150</v>
      </c>
      <c r="D7" s="17" t="n">
        <v>1</v>
      </c>
      <c r="E7" s="15" t="n">
        <v>20</v>
      </c>
      <c r="F7" s="27" t="n">
        <v>1220</v>
      </c>
      <c r="G7" s="27" t="n">
        <v>3000</v>
      </c>
      <c r="H7" s="15" t="n">
        <v>35</v>
      </c>
      <c r="I7" s="19" t="n">
        <v>38</v>
      </c>
      <c r="J7" s="14" t="n">
        <v>17</v>
      </c>
      <c r="K7" s="27">
        <f>C7*13</f>
        <v/>
      </c>
      <c r="L7" s="18">
        <f>K7*$B$3</f>
        <v/>
      </c>
      <c r="M7" s="17">
        <f>F7/$B$4</f>
        <v/>
      </c>
      <c r="N7" s="18">
        <f>M7*J7</f>
        <v/>
      </c>
      <c r="O7" s="18">
        <f>K7+L7+N7</f>
        <v/>
      </c>
      <c r="P7" s="20">
        <f>O7-G7</f>
        <v/>
      </c>
      <c r="Q7" s="22">
        <f>P7/F7</f>
        <v/>
      </c>
      <c r="R7" s="19">
        <f>I7-Q7</f>
        <v/>
      </c>
      <c r="S7" s="19">
        <f>P7/(F7*H7/100)</f>
        <v/>
      </c>
    </row>
    <row r="8">
      <c r="A8" s="13" t="inlineStr">
        <is>
          <t>Maçon CFC (3 ans — Convention Nationale CN)</t>
        </is>
      </c>
      <c r="B8" s="15" t="n">
        <v>2</v>
      </c>
      <c r="C8" s="27" t="n">
        <v>1650</v>
      </c>
      <c r="D8" s="17" t="n">
        <v>1</v>
      </c>
      <c r="E8" s="15" t="n">
        <v>15</v>
      </c>
      <c r="F8" s="27" t="n">
        <v>1260</v>
      </c>
      <c r="G8" s="27" t="n">
        <v>2800</v>
      </c>
      <c r="H8" s="15" t="n">
        <v>60</v>
      </c>
      <c r="I8" s="19" t="n">
        <v>48</v>
      </c>
      <c r="J8" s="14" t="n">
        <v>17</v>
      </c>
      <c r="K8" s="27">
        <f>C8*13</f>
        <v/>
      </c>
      <c r="L8" s="18">
        <f>K8*$B$3</f>
        <v/>
      </c>
      <c r="M8" s="17">
        <f>F8/$B$4</f>
        <v/>
      </c>
      <c r="N8" s="18">
        <f>M8*J8</f>
        <v/>
      </c>
      <c r="O8" s="18">
        <f>K8+L8+N8</f>
        <v/>
      </c>
      <c r="P8" s="20">
        <f>O8-G8</f>
        <v/>
      </c>
      <c r="Q8" s="22">
        <f>P8/F8</f>
        <v/>
      </c>
      <c r="R8" s="19">
        <f>I8-Q8</f>
        <v/>
      </c>
      <c r="S8" s="19">
        <f>P8/(F8*H8/100)</f>
        <v/>
      </c>
    </row>
    <row r="9">
      <c r="A9" s="13" t="inlineStr">
        <is>
          <t>Maçon CFC (3 ans — Convention Nationale CN)</t>
        </is>
      </c>
      <c r="B9" s="15" t="n">
        <v>3</v>
      </c>
      <c r="C9" s="27" t="n">
        <v>2250</v>
      </c>
      <c r="D9" s="17" t="n">
        <v>1</v>
      </c>
      <c r="E9" s="15" t="n">
        <v>10</v>
      </c>
      <c r="F9" s="27" t="n">
        <v>1300</v>
      </c>
      <c r="G9" s="27" t="n">
        <v>2500</v>
      </c>
      <c r="H9" s="15" t="n">
        <v>80</v>
      </c>
      <c r="I9" s="19" t="n">
        <v>58</v>
      </c>
      <c r="J9" s="14" t="n">
        <v>17</v>
      </c>
      <c r="K9" s="27">
        <f>C9*13</f>
        <v/>
      </c>
      <c r="L9" s="18">
        <f>K9*$B$3</f>
        <v/>
      </c>
      <c r="M9" s="17">
        <f>F9/$B$4</f>
        <v/>
      </c>
      <c r="N9" s="18">
        <f>M9*J9</f>
        <v/>
      </c>
      <c r="O9" s="18">
        <f>K9+L9+N9</f>
        <v/>
      </c>
      <c r="P9" s="20">
        <f>O9-G9</f>
        <v/>
      </c>
      <c r="Q9" s="22">
        <f>P9/F9</f>
        <v/>
      </c>
      <c r="R9" s="19">
        <f>I9-Q9</f>
        <v/>
      </c>
      <c r="S9" s="19">
        <f>P9/(F9*H9/100)</f>
        <v/>
      </c>
    </row>
    <row r="10">
      <c r="A10" s="13" t="inlineStr">
        <is>
          <t>Second Œuvre CFC (Menuisier, Charpentier, Plâtrier-Peintre, Carreleur)</t>
        </is>
      </c>
      <c r="B10" s="15" t="n">
        <v>1</v>
      </c>
      <c r="C10" s="27" t="n">
        <v>950</v>
      </c>
      <c r="D10" s="17" t="n">
        <v>1.5</v>
      </c>
      <c r="E10" s="15" t="n">
        <v>16</v>
      </c>
      <c r="F10" s="27" t="n">
        <v>1150</v>
      </c>
      <c r="G10" s="27" t="n">
        <v>2400</v>
      </c>
      <c r="H10" s="15" t="n">
        <v>30</v>
      </c>
      <c r="I10" s="19" t="n">
        <v>35</v>
      </c>
      <c r="J10" s="14" t="n">
        <v>18</v>
      </c>
      <c r="K10" s="27">
        <f>C10*13</f>
        <v/>
      </c>
      <c r="L10" s="18">
        <f>K10*$B$3</f>
        <v/>
      </c>
      <c r="M10" s="17">
        <f>F10/$B$4</f>
        <v/>
      </c>
      <c r="N10" s="18">
        <f>M10*J10</f>
        <v/>
      </c>
      <c r="O10" s="18">
        <f>K10+L10+N10</f>
        <v/>
      </c>
      <c r="P10" s="20">
        <f>O10-G10</f>
        <v/>
      </c>
      <c r="Q10" s="22">
        <f>P10/F10</f>
        <v/>
      </c>
      <c r="R10" s="19">
        <f>I10-Q10</f>
        <v/>
      </c>
      <c r="S10" s="19">
        <f>P10/(F10*H10/100)</f>
        <v/>
      </c>
    </row>
    <row r="11">
      <c r="A11" s="13" t="inlineStr">
        <is>
          <t>Second Œuvre CFC (Menuisier, Charpentier, Plâtrier-Peintre, Carreleur)</t>
        </is>
      </c>
      <c r="B11" s="15" t="n">
        <v>2</v>
      </c>
      <c r="C11" s="27" t="n">
        <v>1250</v>
      </c>
      <c r="D11" s="17" t="n">
        <v>1</v>
      </c>
      <c r="E11" s="15" t="n">
        <v>12</v>
      </c>
      <c r="F11" s="27" t="n">
        <v>1280</v>
      </c>
      <c r="G11" s="27" t="n">
        <v>2200</v>
      </c>
      <c r="H11" s="15" t="n">
        <v>55</v>
      </c>
      <c r="I11" s="19" t="n">
        <v>44</v>
      </c>
      <c r="J11" s="14" t="n">
        <v>18</v>
      </c>
      <c r="K11" s="27">
        <f>C11*13</f>
        <v/>
      </c>
      <c r="L11" s="18">
        <f>K11*$B$3</f>
        <v/>
      </c>
      <c r="M11" s="17">
        <f>F11/$B$4</f>
        <v/>
      </c>
      <c r="N11" s="18">
        <f>M11*J11</f>
        <v/>
      </c>
      <c r="O11" s="18">
        <f>K11+L11+N11</f>
        <v/>
      </c>
      <c r="P11" s="20">
        <f>O11-G11</f>
        <v/>
      </c>
      <c r="Q11" s="22">
        <f>P11/F11</f>
        <v/>
      </c>
      <c r="R11" s="19">
        <f>I11-Q11</f>
        <v/>
      </c>
      <c r="S11" s="19">
        <f>P11/(F11*H11/100)</f>
        <v/>
      </c>
    </row>
    <row r="12">
      <c r="A12" s="13" t="inlineStr">
        <is>
          <t>Second Œuvre CFC (Menuisier, Charpentier, Plâtrier-Peintre, Carreleur)</t>
        </is>
      </c>
      <c r="B12" s="15" t="n">
        <v>3</v>
      </c>
      <c r="C12" s="27" t="n">
        <v>1650</v>
      </c>
      <c r="D12" s="17" t="n">
        <v>1</v>
      </c>
      <c r="E12" s="15" t="n">
        <v>10</v>
      </c>
      <c r="F12" s="27" t="n">
        <v>1300</v>
      </c>
      <c r="G12" s="27" t="n">
        <v>2000</v>
      </c>
      <c r="H12" s="15" t="n">
        <v>75</v>
      </c>
      <c r="I12" s="19" t="n">
        <v>54</v>
      </c>
      <c r="J12" s="14" t="n">
        <v>18</v>
      </c>
      <c r="K12" s="27">
        <f>C12*13</f>
        <v/>
      </c>
      <c r="L12" s="18">
        <f>K12*$B$3</f>
        <v/>
      </c>
      <c r="M12" s="17">
        <f>F12/$B$4</f>
        <v/>
      </c>
      <c r="N12" s="18">
        <f>M12*J12</f>
        <v/>
      </c>
      <c r="O12" s="18">
        <f>K12+L12+N12</f>
        <v/>
      </c>
      <c r="P12" s="20">
        <f>O12-G12</f>
        <v/>
      </c>
      <c r="Q12" s="22">
        <f>P12/F12</f>
        <v/>
      </c>
      <c r="R12" s="19">
        <f>I12-Q12</f>
        <v/>
      </c>
      <c r="S12" s="19">
        <f>P12/(F12*H12/100)</f>
        <v/>
      </c>
    </row>
    <row r="13">
      <c r="A13" s="13" t="inlineStr">
        <is>
          <t>Second Œuvre CFC (Menuisier, Charpentier, Plâtrier-Peintre, Carreleur)</t>
        </is>
      </c>
      <c r="B13" s="15" t="n">
        <v>4</v>
      </c>
      <c r="C13" s="27" t="n">
        <v>2050</v>
      </c>
      <c r="D13" s="17" t="n">
        <v>1</v>
      </c>
      <c r="E13" s="15" t="n">
        <v>8</v>
      </c>
      <c r="F13" s="27" t="n">
        <v>1320</v>
      </c>
      <c r="G13" s="27" t="n">
        <v>2000</v>
      </c>
      <c r="H13" s="15" t="n">
        <v>90</v>
      </c>
      <c r="I13" s="19" t="n">
        <v>64</v>
      </c>
      <c r="J13" s="14" t="n">
        <v>18</v>
      </c>
      <c r="K13" s="27">
        <f>C13*13</f>
        <v/>
      </c>
      <c r="L13" s="18">
        <f>K13*$B$3</f>
        <v/>
      </c>
      <c r="M13" s="17">
        <f>F13/$B$4</f>
        <v/>
      </c>
      <c r="N13" s="18">
        <f>M13*J13</f>
        <v/>
      </c>
      <c r="O13" s="18">
        <f>K13+L13+N13</f>
        <v/>
      </c>
      <c r="P13" s="20">
        <f>O13-G13</f>
        <v/>
      </c>
      <c r="Q13" s="22">
        <f>P13/F13</f>
        <v/>
      </c>
      <c r="R13" s="19">
        <f>I13-Q13</f>
        <v/>
      </c>
      <c r="S13" s="19">
        <f>P13/(F13*H13/100)</f>
        <v/>
      </c>
    </row>
    <row r="14">
      <c r="A14" s="13" t="inlineStr">
        <is>
          <t>Techniques CFC (Installateur-Électricien 4 ans, Sanitaire, Chauffagiste)</t>
        </is>
      </c>
      <c r="B14" s="15" t="n">
        <v>1</v>
      </c>
      <c r="C14" s="27" t="n">
        <v>850</v>
      </c>
      <c r="D14" s="17" t="n">
        <v>1.5</v>
      </c>
      <c r="E14" s="15" t="n">
        <v>18</v>
      </c>
      <c r="F14" s="27" t="n">
        <v>1120</v>
      </c>
      <c r="G14" s="27" t="n">
        <v>2400</v>
      </c>
      <c r="H14" s="15" t="n">
        <v>30</v>
      </c>
      <c r="I14" s="19" t="n">
        <v>35</v>
      </c>
      <c r="J14" s="14" t="n">
        <v>18.5</v>
      </c>
      <c r="K14" s="27">
        <f>C14*13</f>
        <v/>
      </c>
      <c r="L14" s="18">
        <f>K14*$B$3</f>
        <v/>
      </c>
      <c r="M14" s="17">
        <f>F14/$B$4</f>
        <v/>
      </c>
      <c r="N14" s="18">
        <f>M14*J14</f>
        <v/>
      </c>
      <c r="O14" s="18">
        <f>K14+L14+N14</f>
        <v/>
      </c>
      <c r="P14" s="20">
        <f>O14-G14</f>
        <v/>
      </c>
      <c r="Q14" s="22">
        <f>P14/F14</f>
        <v/>
      </c>
      <c r="R14" s="19">
        <f>I14-Q14</f>
        <v/>
      </c>
      <c r="S14" s="19">
        <f>P14/(F14*H14/100)</f>
        <v/>
      </c>
    </row>
    <row r="15">
      <c r="A15" s="13" t="inlineStr">
        <is>
          <t>Techniques CFC (Installateur-Électricien 4 ans, Sanitaire, Chauffagiste)</t>
        </is>
      </c>
      <c r="B15" s="15" t="n">
        <v>2</v>
      </c>
      <c r="C15" s="27" t="n">
        <v>1150</v>
      </c>
      <c r="D15" s="17" t="n">
        <v>1.5</v>
      </c>
      <c r="E15" s="15" t="n">
        <v>15</v>
      </c>
      <c r="F15" s="27" t="n">
        <v>1150</v>
      </c>
      <c r="G15" s="27" t="n">
        <v>2200</v>
      </c>
      <c r="H15" s="15" t="n">
        <v>50</v>
      </c>
      <c r="I15" s="19" t="n">
        <v>45</v>
      </c>
      <c r="J15" s="14" t="n">
        <v>18.5</v>
      </c>
      <c r="K15" s="27">
        <f>C15*13</f>
        <v/>
      </c>
      <c r="L15" s="18">
        <f>K15*$B$3</f>
        <v/>
      </c>
      <c r="M15" s="17">
        <f>F15/$B$4</f>
        <v/>
      </c>
      <c r="N15" s="18">
        <f>M15*J15</f>
        <v/>
      </c>
      <c r="O15" s="18">
        <f>K15+L15+N15</f>
        <v/>
      </c>
      <c r="P15" s="20">
        <f>O15-G15</f>
        <v/>
      </c>
      <c r="Q15" s="22">
        <f>P15/F15</f>
        <v/>
      </c>
      <c r="R15" s="19">
        <f>I15-Q15</f>
        <v/>
      </c>
      <c r="S15" s="19">
        <f>P15/(F15*H15/100)</f>
        <v/>
      </c>
    </row>
    <row r="16">
      <c r="A16" s="13" t="inlineStr">
        <is>
          <t>Techniques CFC (Installateur-Électricien 4 ans, Sanitaire, Chauffagiste)</t>
        </is>
      </c>
      <c r="B16" s="15" t="n">
        <v>3</v>
      </c>
      <c r="C16" s="27" t="n">
        <v>1550</v>
      </c>
      <c r="D16" s="17" t="n">
        <v>1</v>
      </c>
      <c r="E16" s="15" t="n">
        <v>12</v>
      </c>
      <c r="F16" s="27" t="n">
        <v>1280</v>
      </c>
      <c r="G16" s="27" t="n">
        <v>2000</v>
      </c>
      <c r="H16" s="15" t="n">
        <v>75</v>
      </c>
      <c r="I16" s="19" t="n">
        <v>55</v>
      </c>
      <c r="J16" s="14" t="n">
        <v>18.5</v>
      </c>
      <c r="K16" s="27">
        <f>C16*13</f>
        <v/>
      </c>
      <c r="L16" s="18">
        <f>K16*$B$3</f>
        <v/>
      </c>
      <c r="M16" s="17">
        <f>F16/$B$4</f>
        <v/>
      </c>
      <c r="N16" s="18">
        <f>M16*J16</f>
        <v/>
      </c>
      <c r="O16" s="18">
        <f>K16+L16+N16</f>
        <v/>
      </c>
      <c r="P16" s="20">
        <f>O16-G16</f>
        <v/>
      </c>
      <c r="Q16" s="22">
        <f>P16/F16</f>
        <v/>
      </c>
      <c r="R16" s="19">
        <f>I16-Q16</f>
        <v/>
      </c>
      <c r="S16" s="19">
        <f>P16/(F16*H16/100)</f>
        <v/>
      </c>
    </row>
    <row r="17">
      <c r="A17" s="13" t="inlineStr">
        <is>
          <t>Techniques CFC (Installateur-Électricien 4 ans, Sanitaire, Chauffagiste)</t>
        </is>
      </c>
      <c r="B17" s="15" t="n">
        <v>4</v>
      </c>
      <c r="C17" s="27" t="n">
        <v>2000</v>
      </c>
      <c r="D17" s="17" t="n">
        <v>1</v>
      </c>
      <c r="E17" s="15" t="n">
        <v>8</v>
      </c>
      <c r="F17" s="27" t="n">
        <v>1320</v>
      </c>
      <c r="G17" s="27" t="n">
        <v>2000</v>
      </c>
      <c r="H17" s="15" t="n">
        <v>90</v>
      </c>
      <c r="I17" s="19" t="n">
        <v>68</v>
      </c>
      <c r="J17" s="14" t="n">
        <v>18.5</v>
      </c>
      <c r="K17" s="27">
        <f>C17*13</f>
        <v/>
      </c>
      <c r="L17" s="18">
        <f>K17*$B$3</f>
        <v/>
      </c>
      <c r="M17" s="17">
        <f>F17/$B$4</f>
        <v/>
      </c>
      <c r="N17" s="18">
        <f>M17*J17</f>
        <v/>
      </c>
      <c r="O17" s="18">
        <f>K17+L17+N17</f>
        <v/>
      </c>
      <c r="P17" s="20">
        <f>O17-G17</f>
        <v/>
      </c>
      <c r="Q17" s="22">
        <f>P17/F17</f>
        <v/>
      </c>
      <c r="R17" s="19">
        <f>I17-Q17</f>
        <v/>
      </c>
      <c r="S17" s="19">
        <f>P17/(F17*H17/100)</f>
        <v/>
      </c>
    </row>
    <row r="18">
      <c r="A18" s="13" t="inlineStr">
        <is>
          <t>Filière AFP en 2 ans (Pratique : Aide-maçon, Aide-peintre, Monteur)</t>
        </is>
      </c>
      <c r="B18" s="15" t="n">
        <v>1</v>
      </c>
      <c r="C18" s="27" t="n">
        <v>1000</v>
      </c>
      <c r="D18" s="17" t="n">
        <v>1</v>
      </c>
      <c r="E18" s="15" t="n">
        <v>12</v>
      </c>
      <c r="F18" s="27" t="n">
        <v>1280</v>
      </c>
      <c r="G18" s="27" t="n">
        <v>2000</v>
      </c>
      <c r="H18" s="15" t="n">
        <v>45</v>
      </c>
      <c r="I18" s="19" t="n">
        <v>36</v>
      </c>
      <c r="J18" s="14" t="n">
        <v>18</v>
      </c>
      <c r="K18" s="27">
        <f>C18*13</f>
        <v/>
      </c>
      <c r="L18" s="18">
        <f>K18*$B$3</f>
        <v/>
      </c>
      <c r="M18" s="17">
        <f>F18/$B$4</f>
        <v/>
      </c>
      <c r="N18" s="18">
        <f>M18*J18</f>
        <v/>
      </c>
      <c r="O18" s="18">
        <f>K18+L18+N18</f>
        <v/>
      </c>
      <c r="P18" s="20">
        <f>O18-G18</f>
        <v/>
      </c>
      <c r="Q18" s="22">
        <f>P18/F18</f>
        <v/>
      </c>
      <c r="R18" s="19">
        <f>I18-Q18</f>
        <v/>
      </c>
      <c r="S18" s="19">
        <f>P18/(F18*H18/100)</f>
        <v/>
      </c>
    </row>
    <row r="19">
      <c r="A19" s="13" t="inlineStr">
        <is>
          <t>Filière AFP en 2 ans (Pratique : Aide-maçon, Aide-peintre, Monteur)</t>
        </is>
      </c>
      <c r="B19" s="15" t="n">
        <v>2</v>
      </c>
      <c r="C19" s="27" t="n">
        <v>1400</v>
      </c>
      <c r="D19" s="17" t="n">
        <v>1</v>
      </c>
      <c r="E19" s="15" t="n">
        <v>10</v>
      </c>
      <c r="F19" s="27" t="n">
        <v>1300</v>
      </c>
      <c r="G19" s="27" t="n">
        <v>2000</v>
      </c>
      <c r="H19" s="15" t="n">
        <v>70</v>
      </c>
      <c r="I19" s="19" t="n">
        <v>46</v>
      </c>
      <c r="J19" s="14" t="n">
        <v>18</v>
      </c>
      <c r="K19" s="27">
        <f>C19*13</f>
        <v/>
      </c>
      <c r="L19" s="18">
        <f>K19*$B$3</f>
        <v/>
      </c>
      <c r="M19" s="17">
        <f>F19/$B$4</f>
        <v/>
      </c>
      <c r="N19" s="18">
        <f>M19*J19</f>
        <v/>
      </c>
      <c r="O19" s="18">
        <f>K19+L19+N19</f>
        <v/>
      </c>
      <c r="P19" s="20">
        <f>O19-G19</f>
        <v/>
      </c>
      <c r="Q19" s="22">
        <f>P19/F19</f>
        <v/>
      </c>
      <c r="R19" s="19">
        <f>I19-Q19</f>
        <v/>
      </c>
      <c r="S19" s="19">
        <f>P19/(F19*H19/100)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28" customWidth="1" min="3" max="3"/>
    <col width="24" customWidth="1" min="4" max="4"/>
    <col width="34" customWidth="1" min="5" max="5"/>
  </cols>
  <sheetData>
    <row r="1">
      <c r="A1" s="5" t="inlineStr">
        <is>
          <t>ACIP 2026 : délais de congé, protection maladie / accident (art. 336c CO) et abandon de poste (art. 337d CO)</t>
        </is>
      </c>
    </row>
    <row r="2">
      <c r="A2" s="6" t="inlineStr">
        <is>
          <t>Les délais s'entendent « pour la fin d'un mois » (sauf temps d'essai). Les jours ouvrables se comptent du lundi au vendredi.</t>
        </is>
      </c>
    </row>
    <row r="4" ht="58" customHeight="1">
      <c r="A4" s="12" t="inlineStr">
        <is>
          <t>Ancienneté</t>
        </is>
      </c>
      <c r="B4" s="12" t="inlineStr">
        <is>
          <t>CN Gros Œuvre</t>
        </is>
      </c>
      <c r="C4" s="12" t="inlineStr">
        <is>
          <t>CCT-SOR Second Œuvre</t>
        </is>
      </c>
      <c r="D4" s="12" t="inlineStr">
        <is>
          <t>Code des Obligations</t>
        </is>
      </c>
      <c r="E4" s="12" t="inlineStr">
        <is>
          <t>Protection maladie / accident (jours)</t>
        </is>
      </c>
    </row>
    <row r="5">
      <c r="A5" s="13" t="inlineStr">
        <is>
          <t>Temps d'essai</t>
        </is>
      </c>
      <c r="B5" s="13" t="inlineStr">
        <is>
          <t>5 jours ouvrables (art. 18 CN)</t>
        </is>
      </c>
      <c r="C5" s="13" t="inlineStr">
        <is>
          <t>7 jours civils</t>
        </is>
      </c>
      <c r="D5" s="13" t="inlineStr">
        <is>
          <t>7 jours civils</t>
        </is>
      </c>
      <c r="E5" s="13" t="inlineStr">
        <is>
          <t>aucune</t>
        </is>
      </c>
    </row>
    <row r="6">
      <c r="A6" s="13" t="inlineStr">
        <is>
          <t>1re année de service</t>
        </is>
      </c>
      <c r="B6" s="13" t="inlineStr">
        <is>
          <t>1 mois</t>
        </is>
      </c>
      <c r="C6" s="13" t="inlineStr">
        <is>
          <t>1 mois</t>
        </is>
      </c>
      <c r="D6" s="13" t="inlineStr">
        <is>
          <t>1 mois</t>
        </is>
      </c>
      <c r="E6" s="13" t="n">
        <v>30</v>
      </c>
    </row>
    <row r="7">
      <c r="A7" s="13" t="inlineStr">
        <is>
          <t>2e à 9e année de service</t>
        </is>
      </c>
      <c r="B7" s="13" t="inlineStr">
        <is>
          <t>2 mois</t>
        </is>
      </c>
      <c r="C7" s="13" t="inlineStr">
        <is>
          <t>2 mois</t>
        </is>
      </c>
      <c r="D7" s="13" t="inlineStr">
        <is>
          <t>2 mois</t>
        </is>
      </c>
      <c r="E7" s="13" t="inlineStr">
        <is>
          <t>90 (2e à 5e année) · 180 (dès la 6e)</t>
        </is>
      </c>
    </row>
    <row r="8">
      <c r="A8" s="13" t="inlineStr">
        <is>
          <t>Dès la 10e année de service</t>
        </is>
      </c>
      <c r="B8" s="13" t="inlineStr">
        <is>
          <t>3 mois</t>
        </is>
      </c>
      <c r="C8" s="13" t="inlineStr">
        <is>
          <t>3 mois</t>
        </is>
      </c>
      <c r="D8" s="13" t="inlineStr">
        <is>
          <t>3 mois</t>
        </is>
      </c>
      <c r="E8" s="13" t="n">
        <v>180</v>
      </c>
    </row>
    <row r="9">
      <c r="A9" s="13" t="inlineStr">
        <is>
          <t>Travailleur âgé ≥ 55 ans avec ≥ 10 ans d'ancienneté</t>
        </is>
      </c>
      <c r="B9" s="13" t="inlineStr">
        <is>
          <t>jusqu'à 4 mois (selon CCT)</t>
        </is>
      </c>
      <c r="C9" s="13" t="inlineStr">
        <is>
          <t>jusqu'à 4 mois (selon CCT)</t>
        </is>
      </c>
      <c r="D9" s="13" t="inlineStr">
        <is>
          <t>3 mois</t>
        </is>
      </c>
      <c r="E9" s="13" t="n">
        <v>180</v>
      </c>
    </row>
    <row r="11">
      <c r="A11" s="7" t="inlineStr">
        <is>
          <t>Abandon de poste (art. 337d CO) : indemnité forfaitaire = salaire mensuel brut × (1 + 1/12) × 0,25</t>
        </is>
      </c>
    </row>
    <row r="12">
      <c r="A12" s="7" t="inlineStr">
        <is>
          <t>Salaire mensuel brut (CHF)</t>
        </is>
      </c>
      <c r="B12" s="10" t="n">
        <v>6000</v>
      </c>
    </row>
    <row r="13">
      <c r="A13" s="7" t="inlineStr">
        <is>
          <t>Indemnité forfaitaire (CHF)</t>
        </is>
      </c>
      <c r="B13" s="28">
        <f>ROUND(B12*(1+1/12)*0.25,2)</f>
        <v/>
      </c>
    </row>
    <row r="15">
      <c r="A15" s="24" t="inlineStr">
        <is>
          <t>Limites : retenue sur la part saisissable du salaire (art. 323b al. 2 CO) ; droit à l'indemnité éteint s'il n'est pas exercé dans les 30 jours (art. 337d al. 3 CO).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2" customWidth="1" min="1" max="1"/>
    <col width="90" customWidth="1" min="2" max="2"/>
    <col width="30" customWidth="1" min="3" max="3"/>
  </cols>
  <sheetData>
    <row r="1">
      <c r="A1" s="5" t="inlineStr">
        <is>
          <t>ACIP 2026 : obligation d'annonce des postes vacants à l'ORP (seuil de 5 % de chômage) et impôt à la source des frontaliers</t>
        </is>
      </c>
    </row>
    <row r="2">
      <c r="A2" s="6" t="inlineStr">
        <is>
          <t>Exclusivité de 5 jours ouvrables sur Job-Room ; amende jusqu'à 40'000 CHF (art. 117a LEI). La liste est mise à jour chaque année : à vérifier.</t>
        </is>
      </c>
    </row>
    <row r="4" ht="58" customHeight="1">
      <c r="A4" s="12" t="inlineStr">
        <is>
          <t>Métier</t>
        </is>
      </c>
      <c r="B4" s="12" t="inlineStr">
        <is>
          <t>Code CNP</t>
        </is>
      </c>
      <c r="C4" s="12" t="inlineStr">
        <is>
          <t>Statut</t>
        </is>
      </c>
    </row>
    <row r="5">
      <c r="A5" s="13" t="inlineStr">
        <is>
          <t>Maçons &amp; Constructeurs de routes</t>
        </is>
      </c>
      <c r="B5" s="13" t="inlineStr">
        <is>
          <t>CNP 7112 / 7119</t>
        </is>
      </c>
      <c r="C5" s="13" t="inlineStr">
        <is>
          <t>SOUMIS (chômage ≥ 5 %)</t>
        </is>
      </c>
    </row>
    <row r="6">
      <c r="A6" s="13" t="inlineStr">
        <is>
          <t>Manœuvres &amp; Aides de chantier bâtiment / génie civil</t>
        </is>
      </c>
      <c r="B6" s="13" t="inlineStr">
        <is>
          <t>CNP 9312 / 9313</t>
        </is>
      </c>
      <c r="C6" s="13" t="inlineStr">
        <is>
          <t>SOUMIS (chômage ≥ 5 %)</t>
        </is>
      </c>
    </row>
    <row r="7">
      <c r="A7" s="13" t="inlineStr">
        <is>
          <t>Peintres en bâtiment &amp; vernisseurs</t>
        </is>
      </c>
      <c r="B7" s="13" t="inlineStr">
        <is>
          <t>CNP 7131</t>
        </is>
      </c>
      <c r="C7" s="13" t="inlineStr">
        <is>
          <t>SOUMIS (chômage ≥ 5 %)</t>
        </is>
      </c>
    </row>
    <row r="8">
      <c r="A8" s="13" t="inlineStr">
        <is>
          <t>Plâtriers, façadiers &amp; plaquistes</t>
        </is>
      </c>
      <c r="B8" s="13" t="inlineStr">
        <is>
          <t>CNP 7123</t>
        </is>
      </c>
      <c r="C8" s="13" t="inlineStr">
        <is>
          <t>SOUMIS (chômage ≥ 5 %)</t>
        </is>
      </c>
    </row>
    <row r="9">
      <c r="A9" s="13" t="inlineStr">
        <is>
          <t>Monteurs d'échafaudages</t>
        </is>
      </c>
      <c r="B9" s="13" t="inlineStr">
        <is>
          <t>CNP 7119</t>
        </is>
      </c>
      <c r="C9" s="13" t="inlineStr">
        <is>
          <t>SOUMIS (chômage ≥ 5 %)</t>
        </is>
      </c>
    </row>
    <row r="10">
      <c r="A10" s="13" t="inlineStr">
        <is>
          <t>Isolateurs &amp; étancheurs</t>
        </is>
      </c>
      <c r="B10" s="13" t="inlineStr">
        <is>
          <t>CNP 7124</t>
        </is>
      </c>
      <c r="C10" s="13" t="inlineStr">
        <is>
          <t>SOUMIS (chômage ≥ 5 %)</t>
        </is>
      </c>
    </row>
    <row r="11">
      <c r="A11" s="13" t="inlineStr">
        <is>
          <t>Poseurs de sols &amp; carreleurs</t>
        </is>
      </c>
      <c r="B11" s="13" t="inlineStr">
        <is>
          <t>CNP 7122</t>
        </is>
      </c>
      <c r="C11" s="13" t="inlineStr">
        <is>
          <t>SOUMIS (chômage ≥ 5 %)</t>
        </is>
      </c>
    </row>
    <row r="12">
      <c r="A12" s="13" t="inlineStr">
        <is>
          <t>Conducteurs d'engins de chantier et grutiers</t>
        </is>
      </c>
      <c r="B12" s="13" t="inlineStr">
        <is>
          <t>CNP 8342</t>
        </is>
      </c>
      <c r="C12" s="13" t="inlineStr">
        <is>
          <t>SOUMIS (chômage ≥ 5 %)</t>
        </is>
      </c>
    </row>
    <row r="13">
      <c r="A13" s="13" t="inlineStr">
        <is>
          <t>Installateurs-électriciens CFC &amp; télématiciens</t>
        </is>
      </c>
      <c r="B13" s="13" t="inlineStr">
        <is>
          <t>CNP 7411</t>
        </is>
      </c>
      <c r="C13" s="13" t="inlineStr">
        <is>
          <t>EXEMPTÉ (chômage &lt; 5 %)</t>
        </is>
      </c>
    </row>
    <row r="14">
      <c r="A14" s="13" t="inlineStr">
        <is>
          <t>Installateurs en chauffage, ventilation &amp; climatisation CVC</t>
        </is>
      </c>
      <c r="B14" s="13" t="inlineStr">
        <is>
          <t>CNP 7127</t>
        </is>
      </c>
      <c r="C14" s="13" t="inlineStr">
        <is>
          <t>EXEMPTÉ (chômage &lt; 5 %)</t>
        </is>
      </c>
    </row>
    <row r="15">
      <c r="A15" s="13" t="inlineStr">
        <is>
          <t>Installateurs sanitaires &amp; ferblantiers CFC</t>
        </is>
      </c>
      <c r="B15" s="13" t="inlineStr">
        <is>
          <t>CNP 7126</t>
        </is>
      </c>
      <c r="C15" s="13" t="inlineStr">
        <is>
          <t>EXEMPTÉ (chômage &lt; 5 %)</t>
        </is>
      </c>
    </row>
    <row r="16">
      <c r="A16" s="13" t="inlineStr">
        <is>
          <t>Charpentiers CFC &amp; menuisiers-ébénistes</t>
        </is>
      </c>
      <c r="B16" s="13" t="inlineStr">
        <is>
          <t>CNP 7115 / 7522</t>
        </is>
      </c>
      <c r="C16" s="13" t="inlineStr">
        <is>
          <t>EXEMPTÉ (chômage &lt; 5 %)</t>
        </is>
      </c>
    </row>
    <row r="17">
      <c r="A17" s="13" t="inlineStr">
        <is>
          <t>Serruriers &amp; constructeurs métalliques CFC</t>
        </is>
      </c>
      <c r="B17" s="13" t="inlineStr">
        <is>
          <t>CNP 7214</t>
        </is>
      </c>
      <c r="C17" s="13" t="inlineStr">
        <is>
          <t>EXEMPTÉ (chômage &lt; 5 %)</t>
        </is>
      </c>
    </row>
    <row r="18">
      <c r="A18" s="13" t="inlineStr">
        <is>
          <t>Conducteurs de travaux, techniciens ES &amp; architectes</t>
        </is>
      </c>
      <c r="B18" s="13" t="inlineStr">
        <is>
          <t>CNP 1323 / 3112</t>
        </is>
      </c>
      <c r="C18" s="13" t="inlineStr">
        <is>
          <t>EXEMPTÉ (chômage &lt; 5 %)</t>
        </is>
      </c>
    </row>
    <row r="20">
      <c r="A20" s="7" t="inlineStr">
        <is>
          <t>Impôt à la source d'un frontalier résidant en France</t>
        </is>
      </c>
    </row>
    <row r="21">
      <c r="A21" s="24" t="inlineStr">
        <is>
          <t>Genève</t>
        </is>
      </c>
      <c r="B21" s="24" t="inlineStr">
        <is>
          <t>Retenue à la source par l'employeur sur 100 % des frontaliers (barèmes A, B, C, H).</t>
        </is>
      </c>
    </row>
    <row r="22">
      <c r="A22" s="24" t="inlineStr">
        <is>
          <t>VD, VS, NE, JU, BE, BS, BL, SO</t>
        </is>
      </c>
      <c r="B22" s="24" t="inlineStr">
        <is>
          <t>Accord franco-suisse de 1983 : pas de retenue si attestation de résidence fiscale française (formulaire 2041-AS) et retour quotidien ; sinon retenue.</t>
        </is>
      </c>
    </row>
    <row r="23">
      <c r="A23" s="24" t="inlineStr">
        <is>
          <t>Fribourg et autres cantons</t>
        </is>
      </c>
      <c r="B23" s="24" t="inlineStr">
        <is>
          <t>Hors accord : retenue de l'impôt à la source en Suisse.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Art Construction</dc:creator>
  <dc:title>ACIP 2026 : repas, apprentis, délais de congé et recrutement</dc:title>
  <dcterms:created xsi:type="dcterms:W3CDTF">2026-11-06T08:06:03Z</dcterms:created>
  <dcterms:modified xsi:type="dcterms:W3CDTF">2026-11-06T08:06:03Z</dcterms:modified>
</cp:coreProperties>
</file>