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À lire" sheetId="1" state="visible" r:id="rId1"/>
    <sheet name="Gros Œuvre CN" sheetId="2" state="visible" r:id="rId2"/>
    <sheet name="Second Œuvre CCT-SOR" sheetId="3" state="visible" r:id="rId3"/>
    <sheet name="Techniques" sheetId="4" state="visible" r:id="rId4"/>
    <sheet name="8 cotisations" sheetId="5" state="visible" r:id="rId5"/>
    <sheet name="26 cant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0000%"/>
    <numFmt numFmtId="167" formatCode="+0.0;-0.0;0.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0"/>
    </font>
    <font>
      <name val="Calibri"/>
      <b val="1"/>
      <color rgb="00FFFFFF"/>
      <sz val="10"/>
    </font>
    <font>
      <name val="Calibri"/>
      <b val="1"/>
      <color rgb="001D4ED8"/>
      <sz val="10"/>
    </font>
  </fonts>
  <fills count="6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8FAFC"/>
      </patternFill>
    </fill>
    <fill>
      <patternFill patternType="solid">
        <fgColor rgb="00EFF6FF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164" fontId="6" fillId="4" borderId="1" pivotButton="0" quotePrefix="0" xfId="0"/>
    <xf numFmtId="3" fontId="6" fillId="4" borderId="1" pivotButton="0" quotePrefix="0" xfId="0"/>
    <xf numFmtId="165" fontId="6" fillId="4" borderId="1" pivotButton="0" quotePrefix="0" xfId="0"/>
    <xf numFmtId="9" fontId="6" fillId="4" borderId="1" pivotButton="0" quotePrefix="0" xfId="0"/>
    <xf numFmtId="166" fontId="3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3" fontId="3" fillId="3" borderId="1" pivotButton="0" quotePrefix="0" xfId="0"/>
    <xf numFmtId="3" fontId="4" fillId="5" borderId="1" pivotButton="0" quotePrefix="0" xfId="0"/>
    <xf numFmtId="2" fontId="3" fillId="3" borderId="1" pivotButton="0" quotePrefix="0" xfId="0"/>
    <xf numFmtId="2" fontId="6" fillId="4" borderId="1" pivotButton="0" quotePrefix="0" xfId="0"/>
    <xf numFmtId="164" fontId="3" fillId="3" borderId="1" pivotButton="0" quotePrefix="0" xfId="0"/>
    <xf numFmtId="0" fontId="3" fillId="0" borderId="1" pivotButton="0" quotePrefix="0" xfId="0"/>
    <xf numFmtId="3" fontId="3" fillId="0" borderId="1" pivotButton="0" quotePrefix="0" xfId="0"/>
    <xf numFmtId="2" fontId="3" fillId="0" borderId="1" pivotButton="0" quotePrefix="0" xfId="0"/>
    <xf numFmtId="164" fontId="3" fillId="0" borderId="1" pivotButton="0" quotePrefix="0" xfId="0"/>
    <xf numFmtId="10" fontId="3" fillId="0" borderId="1" pivotButton="0" quotePrefix="0" xfId="0"/>
    <xf numFmtId="4" fontId="3" fillId="0" borderId="1" pivotButton="0" quotePrefix="0" xfId="0"/>
    <xf numFmtId="0" fontId="4" fillId="5" borderId="1" pivotButton="0" quotePrefix="0" xfId="0"/>
    <xf numFmtId="10" fontId="4" fillId="5" borderId="1" pivotButton="0" quotePrefix="0" xfId="0"/>
    <xf numFmtId="4" fontId="4" fillId="5" borderId="1" pivotButton="0" quotePrefix="0" xfId="0"/>
    <xf numFmtId="165" fontId="3" fillId="0" borderId="1" pivotButton="0" quotePrefix="0" xfId="0"/>
    <xf numFmtId="167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ACIP 2026 : salaires, charges patronales et tarifs de régie du bâtiment suisse</t>
        </is>
      </c>
    </row>
    <row r="2">
      <c r="A2" s="2" t="inlineStr">
        <is>
          <t>Art Construction Index de Prix · art-construction.ch/outils/ · classeur de référence des outils 2.1 et 2.2</t>
        </is>
      </c>
    </row>
    <row r="3">
      <c r="A3" s="3" t="inlineStr"/>
    </row>
    <row r="4">
      <c r="A4" s="4" t="inlineStr">
        <is>
          <t>Contenu</t>
        </is>
      </c>
    </row>
    <row r="5">
      <c r="A5" s="3" t="inlineStr">
        <is>
          <t>• Gros Œuvre CN, Second Œuvre CCT-SOR, Techniques : 15 qualifications × 3 niveaux (45 profils) avec coût réel employeur, seuil de rentabilité et marge de régie.</t>
        </is>
      </c>
    </row>
    <row r="6">
      <c r="A6" s="3" t="inlineStr">
        <is>
          <t>• 8 cotisations : décomposition des charges sociales patronales par branche.</t>
        </is>
      </c>
    </row>
    <row r="7">
      <c r="A7" s="3" t="inlineStr">
        <is>
          <t>• 26 cantons : zone salariale CN, taux CAF, charges patronales et modificateur de prix de soumission.</t>
        </is>
      </c>
    </row>
    <row r="8">
      <c r="A8" s="3" t="inlineStr"/>
    </row>
    <row r="9">
      <c r="A9" s="4" t="inlineStr">
        <is>
          <t>Formules</t>
        </is>
      </c>
    </row>
    <row r="10">
      <c r="A10" s="3" t="inlineStr">
        <is>
          <t>Brut_Total = Salaire_Base × (1 + 1/12)   (13e salaire proratisé à 8,33 %)</t>
        </is>
      </c>
    </row>
    <row r="11">
      <c r="A11" s="3" t="inlineStr">
        <is>
          <t>Charges = Brut_Total × taux de charges du secteur   (34 % Gros Œuvre ; 25 % Second Œuvre et Techniques ; ajusté au canton dans le simulateur)</t>
        </is>
      </c>
    </row>
    <row r="12">
      <c r="A12" s="3" t="inlineStr">
        <is>
          <t>Coût_mensuel = Brut_Total + Charges + Frais conventionnels   (montants arrondis au franc, comme dans la grille officielle)</t>
        </is>
      </c>
    </row>
    <row r="13">
      <c r="A13" s="3" t="inlineStr">
        <is>
          <t>Coût / heure payée = Coût_mensuel ÷ 176   ·   Coût / heure productive = Coût_mensuel ÷ heures productives (135 h ; Techniques 137,5 h)</t>
        </is>
      </c>
    </row>
    <row r="14">
      <c r="A14" s="3" t="inlineStr">
        <is>
          <t>Seuil de rentabilité = Coût / heure productive × (1 + frais généraux)   (25 % Gros Œuvre · 22 % Second Œuvre · 24 % Techniques)</t>
        </is>
      </c>
    </row>
    <row r="15">
      <c r="A15" s="3" t="inlineStr">
        <is>
          <t>Marge nette = Tarif de régie − Seuil ;  Marge % = Marge ÷ Tarif de régie</t>
        </is>
      </c>
    </row>
    <row r="16">
      <c r="A16" s="3" t="inlineStr"/>
    </row>
    <row r="17">
      <c r="A17" s="4" t="inlineStr">
        <is>
          <t>Avertissement</t>
        </is>
      </c>
    </row>
    <row r="18">
      <c r="A18" s="3" t="inlineStr">
        <is>
          <t>Valeurs de référence indicatives, millésime 2026. Elles ne remplacent ni le texte de la convention collective applicable (CN, CCT-SOR, EIT.swiss, Suissetec) ni le conseil de votre caisse ou de votre fiduciaire.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5" t="inlineStr">
        <is>
          <t>ACIP 2026 : Gros Œuvre &amp; Maçonnerie (Convention Nationale CN)</t>
        </is>
      </c>
    </row>
    <row r="2">
      <c r="A2" s="6" t="inlineStr">
        <is>
          <t>Coût réel employeur, seuil de rentabilité et tarif de régie. Cellules bleues = paramètres modifiables ; les autres colonnes sont des formules.</t>
        </is>
      </c>
    </row>
    <row r="4">
      <c r="A4" s="7" t="inlineStr">
        <is>
          <t>Taux de charges patronales de base</t>
        </is>
      </c>
      <c r="B4" s="8" t="n">
        <v>0.34</v>
      </c>
    </row>
    <row r="5">
      <c r="A5" s="7" t="inlineStr">
        <is>
          <t>Frais conventionnels (repas, trajets, EPI), CHF par mois</t>
        </is>
      </c>
      <c r="B5" s="9" t="n">
        <v>616</v>
      </c>
    </row>
    <row r="6">
      <c r="A6" s="7" t="inlineStr">
        <is>
          <t>Heures payées par mois</t>
        </is>
      </c>
      <c r="B6" s="10" t="n">
        <v>176</v>
      </c>
    </row>
    <row r="7">
      <c r="A7" s="7" t="inlineStr">
        <is>
          <t>Heures productives par mois</t>
        </is>
      </c>
      <c r="B7" s="10" t="n">
        <v>135</v>
      </c>
    </row>
    <row r="8">
      <c r="A8" s="7" t="inlineStr">
        <is>
          <t>Frais généraux de l'entreprise (taux)</t>
        </is>
      </c>
      <c r="B8" s="11" t="n">
        <v>0.25</v>
      </c>
    </row>
    <row r="9">
      <c r="A9" s="7" t="inlineStr">
        <is>
          <t>13e salaire proratisé (1/12)</t>
        </is>
      </c>
      <c r="B9" s="12">
        <f>1/12</f>
        <v/>
      </c>
    </row>
    <row r="12" ht="44" customHeight="1">
      <c r="A12" s="13" t="inlineStr">
        <is>
          <t>Qualification</t>
        </is>
      </c>
      <c r="B12" s="13" t="inlineStr">
        <is>
          <t>Niveau</t>
        </is>
      </c>
      <c r="C12" s="13" t="inlineStr">
        <is>
          <t>Salaire de base (CHF/mois)</t>
        </is>
      </c>
      <c r="D12" s="13" t="inlineStr">
        <is>
          <t>Brut + 13e (CHF)</t>
        </is>
      </c>
      <c r="E12" s="13" t="inlineStr">
        <is>
          <t>Charges patronales (CHF)</t>
        </is>
      </c>
      <c r="F12" s="13" t="inlineStr">
        <is>
          <t>Frais conventionnels (CHF)</t>
        </is>
      </c>
      <c r="G12" s="13" t="inlineStr">
        <is>
          <t>Coût réel employeur (CHF/mois)</t>
        </is>
      </c>
      <c r="H12" s="13" t="inlineStr">
        <is>
          <t>Coût / h payée (CHF)</t>
        </is>
      </c>
      <c r="I12" s="13" t="inlineStr">
        <is>
          <t>Coût / h productive (CHF)</t>
        </is>
      </c>
      <c r="J12" s="13" t="inlineStr">
        <is>
          <t>Seuil de rentabilité (CHF/h)</t>
        </is>
      </c>
      <c r="K12" s="13" t="inlineStr">
        <is>
          <t>Tarif de régie ACIP (CHF/h)</t>
        </is>
      </c>
      <c r="L12" s="13" t="inlineStr">
        <is>
          <t>Marge nette (CHF/h)</t>
        </is>
      </c>
      <c r="M12" s="13" t="inlineStr">
        <is>
          <t>Marge nette (%)</t>
        </is>
      </c>
    </row>
    <row r="13">
      <c r="A13" s="14" t="inlineStr">
        <is>
          <t>Chef d'équipe / Contremaître (Cl. CE)</t>
        </is>
      </c>
      <c r="B13" s="14" t="inlineStr">
        <is>
          <t>Min</t>
        </is>
      </c>
      <c r="C13" s="9" t="n">
        <v>6750</v>
      </c>
      <c r="D13" s="15">
        <f>ROUND(C13*(1+$B$9),0)</f>
        <v/>
      </c>
      <c r="E13" s="15">
        <f>ROUND(C13*(1+$B$9)*$B$4,0)</f>
        <v/>
      </c>
      <c r="F13" s="15">
        <f>$B$5</f>
        <v/>
      </c>
      <c r="G13" s="16">
        <f>D13+E13+F13</f>
        <v/>
      </c>
      <c r="H13" s="17">
        <f>G13/$B$6</f>
        <v/>
      </c>
      <c r="I13" s="17">
        <f>G13/$B$7</f>
        <v/>
      </c>
      <c r="J13" s="17">
        <f>I13*(1+$B$8)</f>
        <v/>
      </c>
      <c r="K13" s="18" t="n">
        <v>115</v>
      </c>
      <c r="L13" s="17">
        <f>K13-J13</f>
        <v/>
      </c>
      <c r="M13" s="19">
        <f>L13/K13</f>
        <v/>
      </c>
    </row>
    <row r="14">
      <c r="A14" s="20" t="inlineStr">
        <is>
          <t>Chef d'équipe / Contremaître (Cl. CE)</t>
        </is>
      </c>
      <c r="B14" s="20" t="inlineStr">
        <is>
          <t>Moy</t>
        </is>
      </c>
      <c r="C14" s="9" t="n">
        <v>7250</v>
      </c>
      <c r="D14" s="21">
        <f>ROUND(C14*(1+$B$9),0)</f>
        <v/>
      </c>
      <c r="E14" s="21">
        <f>ROUND(C14*(1+$B$9)*$B$4,0)</f>
        <v/>
      </c>
      <c r="F14" s="21">
        <f>$B$5</f>
        <v/>
      </c>
      <c r="G14" s="16">
        <f>D14+E14+F14</f>
        <v/>
      </c>
      <c r="H14" s="22">
        <f>G14/$B$6</f>
        <v/>
      </c>
      <c r="I14" s="22">
        <f>G14/$B$7</f>
        <v/>
      </c>
      <c r="J14" s="22">
        <f>I14*(1+$B$8)</f>
        <v/>
      </c>
      <c r="K14" s="18" t="n">
        <v>122</v>
      </c>
      <c r="L14" s="22">
        <f>K14-J14</f>
        <v/>
      </c>
      <c r="M14" s="23">
        <f>L14/K14</f>
        <v/>
      </c>
    </row>
    <row r="15">
      <c r="A15" s="20" t="inlineStr">
        <is>
          <t>Chef d'équipe / Contremaître (Cl. CE)</t>
        </is>
      </c>
      <c r="B15" s="20" t="inlineStr">
        <is>
          <t>Haut</t>
        </is>
      </c>
      <c r="C15" s="9" t="n">
        <v>7850</v>
      </c>
      <c r="D15" s="21">
        <f>ROUND(C15*(1+$B$9),0)</f>
        <v/>
      </c>
      <c r="E15" s="21">
        <f>ROUND(C15*(1+$B$9)*$B$4,0)</f>
        <v/>
      </c>
      <c r="F15" s="21">
        <f>$B$5</f>
        <v/>
      </c>
      <c r="G15" s="16">
        <f>D15+E15+F15</f>
        <v/>
      </c>
      <c r="H15" s="22">
        <f>G15/$B$6</f>
        <v/>
      </c>
      <c r="I15" s="22">
        <f>G15/$B$7</f>
        <v/>
      </c>
      <c r="J15" s="22">
        <f>I15*(1+$B$8)</f>
        <v/>
      </c>
      <c r="K15" s="18" t="n">
        <v>132</v>
      </c>
      <c r="L15" s="22">
        <f>K15-J15</f>
        <v/>
      </c>
      <c r="M15" s="23">
        <f>L15/K15</f>
        <v/>
      </c>
    </row>
    <row r="16">
      <c r="A16" s="14" t="inlineStr">
        <is>
          <t>Maçon CFC Expérimenté (Classe Q)</t>
        </is>
      </c>
      <c r="B16" s="14" t="inlineStr">
        <is>
          <t>Min</t>
        </is>
      </c>
      <c r="C16" s="9" t="n">
        <v>5988</v>
      </c>
      <c r="D16" s="15">
        <f>ROUND(C16*(1+$B$9),0)</f>
        <v/>
      </c>
      <c r="E16" s="15">
        <f>ROUND(C16*(1+$B$9)*$B$4,0)</f>
        <v/>
      </c>
      <c r="F16" s="15">
        <f>$B$5</f>
        <v/>
      </c>
      <c r="G16" s="16">
        <f>D16+E16+F16</f>
        <v/>
      </c>
      <c r="H16" s="17">
        <f>G16/$B$6</f>
        <v/>
      </c>
      <c r="I16" s="17">
        <f>G16/$B$7</f>
        <v/>
      </c>
      <c r="J16" s="17">
        <f>I16*(1+$B$8)</f>
        <v/>
      </c>
      <c r="K16" s="18" t="n">
        <v>102</v>
      </c>
      <c r="L16" s="17">
        <f>K16-J16</f>
        <v/>
      </c>
      <c r="M16" s="19">
        <f>L16/K16</f>
        <v/>
      </c>
    </row>
    <row r="17">
      <c r="A17" s="20" t="inlineStr">
        <is>
          <t>Maçon CFC Expérimenté (Classe Q)</t>
        </is>
      </c>
      <c r="B17" s="20" t="inlineStr">
        <is>
          <t>Moy</t>
        </is>
      </c>
      <c r="C17" s="9" t="n">
        <v>6350</v>
      </c>
      <c r="D17" s="21">
        <f>ROUND(C17*(1+$B$9),0)</f>
        <v/>
      </c>
      <c r="E17" s="21">
        <f>ROUND(C17*(1+$B$9)*$B$4,0)</f>
        <v/>
      </c>
      <c r="F17" s="21">
        <f>$B$5</f>
        <v/>
      </c>
      <c r="G17" s="16">
        <f>D17+E17+F17</f>
        <v/>
      </c>
      <c r="H17" s="22">
        <f>G17/$B$6</f>
        <v/>
      </c>
      <c r="I17" s="22">
        <f>G17/$B$7</f>
        <v/>
      </c>
      <c r="J17" s="22">
        <f>I17*(1+$B$8)</f>
        <v/>
      </c>
      <c r="K17" s="18" t="n">
        <v>108</v>
      </c>
      <c r="L17" s="22">
        <f>K17-J17</f>
        <v/>
      </c>
      <c r="M17" s="23">
        <f>L17/K17</f>
        <v/>
      </c>
    </row>
    <row r="18">
      <c r="A18" s="20" t="inlineStr">
        <is>
          <t>Maçon CFC Expérimenté (Classe Q)</t>
        </is>
      </c>
      <c r="B18" s="20" t="inlineStr">
        <is>
          <t>Haut</t>
        </is>
      </c>
      <c r="C18" s="9" t="n">
        <v>6800</v>
      </c>
      <c r="D18" s="21">
        <f>ROUND(C18*(1+$B$9),0)</f>
        <v/>
      </c>
      <c r="E18" s="21">
        <f>ROUND(C18*(1+$B$9)*$B$4,0)</f>
        <v/>
      </c>
      <c r="F18" s="21">
        <f>$B$5</f>
        <v/>
      </c>
      <c r="G18" s="16">
        <f>D18+E18+F18</f>
        <v/>
      </c>
      <c r="H18" s="22">
        <f>G18/$B$6</f>
        <v/>
      </c>
      <c r="I18" s="22">
        <f>G18/$B$7</f>
        <v/>
      </c>
      <c r="J18" s="22">
        <f>I18*(1+$B$8)</f>
        <v/>
      </c>
      <c r="K18" s="18" t="n">
        <v>115</v>
      </c>
      <c r="L18" s="22">
        <f>K18-J18</f>
        <v/>
      </c>
      <c r="M18" s="23">
        <f>L18/K18</f>
        <v/>
      </c>
    </row>
    <row r="19">
      <c r="A19" s="14" t="inlineStr">
        <is>
          <t>Maçon Qualifié / Jeune CFC (Classe A)</t>
        </is>
      </c>
      <c r="B19" s="14" t="inlineStr">
        <is>
          <t>Min</t>
        </is>
      </c>
      <c r="C19" s="9" t="n">
        <v>5763</v>
      </c>
      <c r="D19" s="15">
        <f>ROUND(C19*(1+$B$9),0)</f>
        <v/>
      </c>
      <c r="E19" s="15">
        <f>ROUND(C19*(1+$B$9)*$B$4,0)</f>
        <v/>
      </c>
      <c r="F19" s="15">
        <f>$B$5</f>
        <v/>
      </c>
      <c r="G19" s="16">
        <f>D19+E19+F19</f>
        <v/>
      </c>
      <c r="H19" s="17">
        <f>G19/$B$6</f>
        <v/>
      </c>
      <c r="I19" s="17">
        <f>G19/$B$7</f>
        <v/>
      </c>
      <c r="J19" s="17">
        <f>I19*(1+$B$8)</f>
        <v/>
      </c>
      <c r="K19" s="18" t="n">
        <v>98</v>
      </c>
      <c r="L19" s="17">
        <f>K19-J19</f>
        <v/>
      </c>
      <c r="M19" s="19">
        <f>L19/K19</f>
        <v/>
      </c>
    </row>
    <row r="20">
      <c r="A20" s="20" t="inlineStr">
        <is>
          <t>Maçon Qualifié / Jeune CFC (Classe A)</t>
        </is>
      </c>
      <c r="B20" s="20" t="inlineStr">
        <is>
          <t>Moy</t>
        </is>
      </c>
      <c r="C20" s="9" t="n">
        <v>6000</v>
      </c>
      <c r="D20" s="21">
        <f>ROUND(C20*(1+$B$9),0)</f>
        <v/>
      </c>
      <c r="E20" s="21">
        <f>ROUND(C20*(1+$B$9)*$B$4,0)</f>
        <v/>
      </c>
      <c r="F20" s="21">
        <f>$B$5</f>
        <v/>
      </c>
      <c r="G20" s="16">
        <f>D20+E20+F20</f>
        <v/>
      </c>
      <c r="H20" s="22">
        <f>G20/$B$6</f>
        <v/>
      </c>
      <c r="I20" s="22">
        <f>G20/$B$7</f>
        <v/>
      </c>
      <c r="J20" s="22">
        <f>I20*(1+$B$8)</f>
        <v/>
      </c>
      <c r="K20" s="18" t="n">
        <v>102</v>
      </c>
      <c r="L20" s="22">
        <f>K20-J20</f>
        <v/>
      </c>
      <c r="M20" s="23">
        <f>L20/K20</f>
        <v/>
      </c>
    </row>
    <row r="21">
      <c r="A21" s="20" t="inlineStr">
        <is>
          <t>Maçon Qualifié / Jeune CFC (Classe A)</t>
        </is>
      </c>
      <c r="B21" s="20" t="inlineStr">
        <is>
          <t>Haut</t>
        </is>
      </c>
      <c r="C21" s="9" t="n">
        <v>6350</v>
      </c>
      <c r="D21" s="21">
        <f>ROUND(C21*(1+$B$9),0)</f>
        <v/>
      </c>
      <c r="E21" s="21">
        <f>ROUND(C21*(1+$B$9)*$B$4,0)</f>
        <v/>
      </c>
      <c r="F21" s="21">
        <f>$B$5</f>
        <v/>
      </c>
      <c r="G21" s="16">
        <f>D21+E21+F21</f>
        <v/>
      </c>
      <c r="H21" s="22">
        <f>G21/$B$6</f>
        <v/>
      </c>
      <c r="I21" s="22">
        <f>G21/$B$7</f>
        <v/>
      </c>
      <c r="J21" s="22">
        <f>I21*(1+$B$8)</f>
        <v/>
      </c>
      <c r="K21" s="18" t="n">
        <v>108</v>
      </c>
      <c r="L21" s="22">
        <f>K21-J21</f>
        <v/>
      </c>
      <c r="M21" s="23">
        <f>L21/K21</f>
        <v/>
      </c>
    </row>
    <row r="22">
      <c r="A22" s="14" t="inlineStr">
        <is>
          <t>Ouvrier Spécialisé / Porteur d'AFP (Classe B)</t>
        </is>
      </c>
      <c r="B22" s="14" t="inlineStr">
        <is>
          <t>Min</t>
        </is>
      </c>
      <c r="C22" s="9" t="n">
        <v>5387</v>
      </c>
      <c r="D22" s="15">
        <f>ROUND(C22*(1+$B$9),0)</f>
        <v/>
      </c>
      <c r="E22" s="15">
        <f>ROUND(C22*(1+$B$9)*$B$4,0)</f>
        <v/>
      </c>
      <c r="F22" s="15">
        <f>$B$5</f>
        <v/>
      </c>
      <c r="G22" s="16">
        <f>D22+E22+F22</f>
        <v/>
      </c>
      <c r="H22" s="17">
        <f>G22/$B$6</f>
        <v/>
      </c>
      <c r="I22" s="17">
        <f>G22/$B$7</f>
        <v/>
      </c>
      <c r="J22" s="17">
        <f>I22*(1+$B$8)</f>
        <v/>
      </c>
      <c r="K22" s="18" t="n">
        <v>92</v>
      </c>
      <c r="L22" s="17">
        <f>K22-J22</f>
        <v/>
      </c>
      <c r="M22" s="19">
        <f>L22/K22</f>
        <v/>
      </c>
    </row>
    <row r="23">
      <c r="A23" s="20" t="inlineStr">
        <is>
          <t>Ouvrier Spécialisé / Porteur d'AFP (Classe B)</t>
        </is>
      </c>
      <c r="B23" s="20" t="inlineStr">
        <is>
          <t>Moy</t>
        </is>
      </c>
      <c r="C23" s="9" t="n">
        <v>5650</v>
      </c>
      <c r="D23" s="21">
        <f>ROUND(C23*(1+$B$9),0)</f>
        <v/>
      </c>
      <c r="E23" s="21">
        <f>ROUND(C23*(1+$B$9)*$B$4,0)</f>
        <v/>
      </c>
      <c r="F23" s="21">
        <f>$B$5</f>
        <v/>
      </c>
      <c r="G23" s="16">
        <f>D23+E23+F23</f>
        <v/>
      </c>
      <c r="H23" s="22">
        <f>G23/$B$6</f>
        <v/>
      </c>
      <c r="I23" s="22">
        <f>G23/$B$7</f>
        <v/>
      </c>
      <c r="J23" s="22">
        <f>I23*(1+$B$8)</f>
        <v/>
      </c>
      <c r="K23" s="18" t="n">
        <v>96</v>
      </c>
      <c r="L23" s="22">
        <f>K23-J23</f>
        <v/>
      </c>
      <c r="M23" s="23">
        <f>L23/K23</f>
        <v/>
      </c>
    </row>
    <row r="24">
      <c r="A24" s="20" t="inlineStr">
        <is>
          <t>Ouvrier Spécialisé / Porteur d'AFP (Classe B)</t>
        </is>
      </c>
      <c r="B24" s="20" t="inlineStr">
        <is>
          <t>Haut</t>
        </is>
      </c>
      <c r="C24" s="9" t="n">
        <v>5950</v>
      </c>
      <c r="D24" s="21">
        <f>ROUND(C24*(1+$B$9),0)</f>
        <v/>
      </c>
      <c r="E24" s="21">
        <f>ROUND(C24*(1+$B$9)*$B$4,0)</f>
        <v/>
      </c>
      <c r="F24" s="21">
        <f>$B$5</f>
        <v/>
      </c>
      <c r="G24" s="16">
        <f>D24+E24+F24</f>
        <v/>
      </c>
      <c r="H24" s="22">
        <f>G24/$B$6</f>
        <v/>
      </c>
      <c r="I24" s="22">
        <f>G24/$B$7</f>
        <v/>
      </c>
      <c r="J24" s="22">
        <f>I24*(1+$B$8)</f>
        <v/>
      </c>
      <c r="K24" s="18" t="n">
        <v>101</v>
      </c>
      <c r="L24" s="22">
        <f>K24-J24</f>
        <v/>
      </c>
      <c r="M24" s="23">
        <f>L24/K24</f>
        <v/>
      </c>
    </row>
    <row r="25">
      <c r="A25" s="14" t="inlineStr">
        <is>
          <t>Manœuvre / Aide de chantier (Classe C)</t>
        </is>
      </c>
      <c r="B25" s="14" t="inlineStr">
        <is>
          <t>Min</t>
        </is>
      </c>
      <c r="C25" s="9" t="n">
        <v>4836</v>
      </c>
      <c r="D25" s="15">
        <f>ROUND(C25*(1+$B$9),0)</f>
        <v/>
      </c>
      <c r="E25" s="15">
        <f>ROUND(C25*(1+$B$9)*$B$4,0)</f>
        <v/>
      </c>
      <c r="F25" s="15">
        <f>$B$5</f>
        <v/>
      </c>
      <c r="G25" s="16">
        <f>D25+E25+F25</f>
        <v/>
      </c>
      <c r="H25" s="17">
        <f>G25/$B$6</f>
        <v/>
      </c>
      <c r="I25" s="17">
        <f>G25/$B$7</f>
        <v/>
      </c>
      <c r="J25" s="17">
        <f>I25*(1+$B$8)</f>
        <v/>
      </c>
      <c r="K25" s="18" t="n">
        <v>84</v>
      </c>
      <c r="L25" s="17">
        <f>K25-J25</f>
        <v/>
      </c>
      <c r="M25" s="19">
        <f>L25/K25</f>
        <v/>
      </c>
    </row>
    <row r="26">
      <c r="A26" s="20" t="inlineStr">
        <is>
          <t>Manœuvre / Aide de chantier (Classe C)</t>
        </is>
      </c>
      <c r="B26" s="20" t="inlineStr">
        <is>
          <t>Moy</t>
        </is>
      </c>
      <c r="C26" s="9" t="n">
        <v>5100</v>
      </c>
      <c r="D26" s="21">
        <f>ROUND(C26*(1+$B$9),0)</f>
        <v/>
      </c>
      <c r="E26" s="21">
        <f>ROUND(C26*(1+$B$9)*$B$4,0)</f>
        <v/>
      </c>
      <c r="F26" s="21">
        <f>$B$5</f>
        <v/>
      </c>
      <c r="G26" s="16">
        <f>D26+E26+F26</f>
        <v/>
      </c>
      <c r="H26" s="22">
        <f>G26/$B$6</f>
        <v/>
      </c>
      <c r="I26" s="22">
        <f>G26/$B$7</f>
        <v/>
      </c>
      <c r="J26" s="22">
        <f>I26*(1+$B$8)</f>
        <v/>
      </c>
      <c r="K26" s="18" t="n">
        <v>88</v>
      </c>
      <c r="L26" s="22">
        <f>K26-J26</f>
        <v/>
      </c>
      <c r="M26" s="23">
        <f>L26/K26</f>
        <v/>
      </c>
    </row>
    <row r="27">
      <c r="A27" s="20" t="inlineStr">
        <is>
          <t>Manœuvre / Aide de chantier (Classe C)</t>
        </is>
      </c>
      <c r="B27" s="20" t="inlineStr">
        <is>
          <t>Haut</t>
        </is>
      </c>
      <c r="C27" s="9" t="n">
        <v>5400</v>
      </c>
      <c r="D27" s="21">
        <f>ROUND(C27*(1+$B$9),0)</f>
        <v/>
      </c>
      <c r="E27" s="21">
        <f>ROUND(C27*(1+$B$9)*$B$4,0)</f>
        <v/>
      </c>
      <c r="F27" s="21">
        <f>$B$5</f>
        <v/>
      </c>
      <c r="G27" s="16">
        <f>D27+E27+F27</f>
        <v/>
      </c>
      <c r="H27" s="22">
        <f>G27/$B$6</f>
        <v/>
      </c>
      <c r="I27" s="22">
        <f>G27/$B$7</f>
        <v/>
      </c>
      <c r="J27" s="22">
        <f>I27*(1+$B$8)</f>
        <v/>
      </c>
      <c r="K27" s="18" t="n">
        <v>92</v>
      </c>
      <c r="L27" s="22">
        <f>K27-J27</f>
        <v/>
      </c>
      <c r="M27" s="23">
        <f>L27/K27</f>
        <v/>
      </c>
    </row>
    <row r="29">
      <c r="A29" s="6" t="inlineStr">
        <is>
          <t>Marge nette % = (tarif de régie − seuil de rentabilité) ÷ tarif de régie. Tarifs de régie au niveau de prix de base ACIP (Vaud) : à moduler par le modificateur de prix du canton (feuille « 26 cantons »).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5" t="inlineStr">
        <is>
          <t>ACIP 2026 : Second Œuvre Romand (CCT-SOR : Menuiserie, Peinture, Plâtrerie, Carrelage, Sols)</t>
        </is>
      </c>
    </row>
    <row r="2">
      <c r="A2" s="6" t="inlineStr">
        <is>
          <t>Coût réel employeur, seuil de rentabilité et tarif de régie. Cellules bleues = paramètres modifiables ; les autres colonnes sont des formules.</t>
        </is>
      </c>
    </row>
    <row r="4">
      <c r="A4" s="7" t="inlineStr">
        <is>
          <t>Taux de charges patronales de base</t>
        </is>
      </c>
      <c r="B4" s="8" t="n">
        <v>0.25</v>
      </c>
    </row>
    <row r="5">
      <c r="A5" s="7" t="inlineStr">
        <is>
          <t>Frais conventionnels (repas, trajets, EPI), CHF par mois</t>
        </is>
      </c>
      <c r="B5" s="9" t="n">
        <v>595</v>
      </c>
    </row>
    <row r="6">
      <c r="A6" s="7" t="inlineStr">
        <is>
          <t>Heures payées par mois</t>
        </is>
      </c>
      <c r="B6" s="10" t="n">
        <v>176</v>
      </c>
    </row>
    <row r="7">
      <c r="A7" s="7" t="inlineStr">
        <is>
          <t>Heures productives par mois</t>
        </is>
      </c>
      <c r="B7" s="10" t="n">
        <v>135</v>
      </c>
    </row>
    <row r="8">
      <c r="A8" s="7" t="inlineStr">
        <is>
          <t>Frais généraux de l'entreprise (taux)</t>
        </is>
      </c>
      <c r="B8" s="11" t="n">
        <v>0.22</v>
      </c>
    </row>
    <row r="9">
      <c r="A9" s="7" t="inlineStr">
        <is>
          <t>13e salaire proratisé (1/12)</t>
        </is>
      </c>
      <c r="B9" s="12">
        <f>1/12</f>
        <v/>
      </c>
    </row>
    <row r="12" ht="44" customHeight="1">
      <c r="A12" s="13" t="inlineStr">
        <is>
          <t>Qualification</t>
        </is>
      </c>
      <c r="B12" s="13" t="inlineStr">
        <is>
          <t>Niveau</t>
        </is>
      </c>
      <c r="C12" s="13" t="inlineStr">
        <is>
          <t>Salaire de base (CHF/mois)</t>
        </is>
      </c>
      <c r="D12" s="13" t="inlineStr">
        <is>
          <t>Brut + 13e (CHF)</t>
        </is>
      </c>
      <c r="E12" s="13" t="inlineStr">
        <is>
          <t>Charges patronales (CHF)</t>
        </is>
      </c>
      <c r="F12" s="13" t="inlineStr">
        <is>
          <t>Frais conventionnels (CHF)</t>
        </is>
      </c>
      <c r="G12" s="13" t="inlineStr">
        <is>
          <t>Coût réel employeur (CHF/mois)</t>
        </is>
      </c>
      <c r="H12" s="13" t="inlineStr">
        <is>
          <t>Coût / h payée (CHF)</t>
        </is>
      </c>
      <c r="I12" s="13" t="inlineStr">
        <is>
          <t>Coût / h productive (CHF)</t>
        </is>
      </c>
      <c r="J12" s="13" t="inlineStr">
        <is>
          <t>Seuil de rentabilité (CHF/h)</t>
        </is>
      </c>
      <c r="K12" s="13" t="inlineStr">
        <is>
          <t>Tarif de régie ACIP (CHF/h)</t>
        </is>
      </c>
      <c r="L12" s="13" t="inlineStr">
        <is>
          <t>Marge nette (CHF/h)</t>
        </is>
      </c>
      <c r="M12" s="13" t="inlineStr">
        <is>
          <t>Marge nette (%)</t>
        </is>
      </c>
    </row>
    <row r="13">
      <c r="A13" s="14" t="inlineStr">
        <is>
          <t>Chef d'équipe Second Œuvre (CCT-SOR)</t>
        </is>
      </c>
      <c r="B13" s="14" t="inlineStr">
        <is>
          <t>Min</t>
        </is>
      </c>
      <c r="C13" s="9" t="n">
        <v>6350</v>
      </c>
      <c r="D13" s="15">
        <f>ROUND(C13*(1+$B$9),0)</f>
        <v/>
      </c>
      <c r="E13" s="15">
        <f>ROUND(C13*(1+$B$9)*$B$4,0)</f>
        <v/>
      </c>
      <c r="F13" s="15">
        <f>$B$5</f>
        <v/>
      </c>
      <c r="G13" s="16">
        <f>D13+E13+F13</f>
        <v/>
      </c>
      <c r="H13" s="17">
        <f>G13/$B$6</f>
        <v/>
      </c>
      <c r="I13" s="17">
        <f>G13/$B$7</f>
        <v/>
      </c>
      <c r="J13" s="17">
        <f>I13*(1+$B$8)</f>
        <v/>
      </c>
      <c r="K13" s="18" t="n">
        <v>100</v>
      </c>
      <c r="L13" s="17">
        <f>K13-J13</f>
        <v/>
      </c>
      <c r="M13" s="19">
        <f>L13/K13</f>
        <v/>
      </c>
    </row>
    <row r="14">
      <c r="A14" s="20" t="inlineStr">
        <is>
          <t>Chef d'équipe Second Œuvre (CCT-SOR)</t>
        </is>
      </c>
      <c r="B14" s="20" t="inlineStr">
        <is>
          <t>Moy</t>
        </is>
      </c>
      <c r="C14" s="9" t="n">
        <v>6750</v>
      </c>
      <c r="D14" s="21">
        <f>ROUND(C14*(1+$B$9),0)</f>
        <v/>
      </c>
      <c r="E14" s="21">
        <f>ROUND(C14*(1+$B$9)*$B$4,0)</f>
        <v/>
      </c>
      <c r="F14" s="21">
        <f>$B$5</f>
        <v/>
      </c>
      <c r="G14" s="16">
        <f>D14+E14+F14</f>
        <v/>
      </c>
      <c r="H14" s="22">
        <f>G14/$B$6</f>
        <v/>
      </c>
      <c r="I14" s="22">
        <f>G14/$B$7</f>
        <v/>
      </c>
      <c r="J14" s="22">
        <f>I14*(1+$B$8)</f>
        <v/>
      </c>
      <c r="K14" s="18" t="n">
        <v>106</v>
      </c>
      <c r="L14" s="22">
        <f>K14-J14</f>
        <v/>
      </c>
      <c r="M14" s="23">
        <f>L14/K14</f>
        <v/>
      </c>
    </row>
    <row r="15">
      <c r="A15" s="20" t="inlineStr">
        <is>
          <t>Chef d'équipe Second Œuvre (CCT-SOR)</t>
        </is>
      </c>
      <c r="B15" s="20" t="inlineStr">
        <is>
          <t>Haut</t>
        </is>
      </c>
      <c r="C15" s="9" t="n">
        <v>7200</v>
      </c>
      <c r="D15" s="21">
        <f>ROUND(C15*(1+$B$9),0)</f>
        <v/>
      </c>
      <c r="E15" s="21">
        <f>ROUND(C15*(1+$B$9)*$B$4,0)</f>
        <v/>
      </c>
      <c r="F15" s="21">
        <f>$B$5</f>
        <v/>
      </c>
      <c r="G15" s="16">
        <f>D15+E15+F15</f>
        <v/>
      </c>
      <c r="H15" s="22">
        <f>G15/$B$6</f>
        <v/>
      </c>
      <c r="I15" s="22">
        <f>G15/$B$7</f>
        <v/>
      </c>
      <c r="J15" s="22">
        <f>I15*(1+$B$8)</f>
        <v/>
      </c>
      <c r="K15" s="18" t="n">
        <v>112</v>
      </c>
      <c r="L15" s="22">
        <f>K15-J15</f>
        <v/>
      </c>
      <c r="M15" s="23">
        <f>L15/K15</f>
        <v/>
      </c>
    </row>
    <row r="16">
      <c r="A16" s="14" t="inlineStr">
        <is>
          <t>Compagnon CFC Expérimenté (Classe A)</t>
        </is>
      </c>
      <c r="B16" s="14" t="inlineStr">
        <is>
          <t>Min</t>
        </is>
      </c>
      <c r="C16" s="9" t="n">
        <v>5720</v>
      </c>
      <c r="D16" s="15">
        <f>ROUND(C16*(1+$B$9),0)</f>
        <v/>
      </c>
      <c r="E16" s="15">
        <f>ROUND(C16*(1+$B$9)*$B$4,0)</f>
        <v/>
      </c>
      <c r="F16" s="15">
        <f>$B$5</f>
        <v/>
      </c>
      <c r="G16" s="16">
        <f>D16+E16+F16</f>
        <v/>
      </c>
      <c r="H16" s="17">
        <f>G16/$B$6</f>
        <v/>
      </c>
      <c r="I16" s="17">
        <f>G16/$B$7</f>
        <v/>
      </c>
      <c r="J16" s="17">
        <f>I16*(1+$B$8)</f>
        <v/>
      </c>
      <c r="K16" s="18" t="n">
        <v>92</v>
      </c>
      <c r="L16" s="17">
        <f>K16-J16</f>
        <v/>
      </c>
      <c r="M16" s="19">
        <f>L16/K16</f>
        <v/>
      </c>
    </row>
    <row r="17">
      <c r="A17" s="20" t="inlineStr">
        <is>
          <t>Compagnon CFC Expérimenté (Classe A)</t>
        </is>
      </c>
      <c r="B17" s="20" t="inlineStr">
        <is>
          <t>Moy</t>
        </is>
      </c>
      <c r="C17" s="9" t="n">
        <v>6050</v>
      </c>
      <c r="D17" s="21">
        <f>ROUND(C17*(1+$B$9),0)</f>
        <v/>
      </c>
      <c r="E17" s="21">
        <f>ROUND(C17*(1+$B$9)*$B$4,0)</f>
        <v/>
      </c>
      <c r="F17" s="21">
        <f>$B$5</f>
        <v/>
      </c>
      <c r="G17" s="16">
        <f>D17+E17+F17</f>
        <v/>
      </c>
      <c r="H17" s="22">
        <f>G17/$B$6</f>
        <v/>
      </c>
      <c r="I17" s="22">
        <f>G17/$B$7</f>
        <v/>
      </c>
      <c r="J17" s="22">
        <f>I17*(1+$B$8)</f>
        <v/>
      </c>
      <c r="K17" s="18" t="n">
        <v>96</v>
      </c>
      <c r="L17" s="22">
        <f>K17-J17</f>
        <v/>
      </c>
      <c r="M17" s="23">
        <f>L17/K17</f>
        <v/>
      </c>
    </row>
    <row r="18">
      <c r="A18" s="20" t="inlineStr">
        <is>
          <t>Compagnon CFC Expérimenté (Classe A)</t>
        </is>
      </c>
      <c r="B18" s="20" t="inlineStr">
        <is>
          <t>Haut</t>
        </is>
      </c>
      <c r="C18" s="9" t="n">
        <v>6450</v>
      </c>
      <c r="D18" s="21">
        <f>ROUND(C18*(1+$B$9),0)</f>
        <v/>
      </c>
      <c r="E18" s="21">
        <f>ROUND(C18*(1+$B$9)*$B$4,0)</f>
        <v/>
      </c>
      <c r="F18" s="21">
        <f>$B$5</f>
        <v/>
      </c>
      <c r="G18" s="16">
        <f>D18+E18+F18</f>
        <v/>
      </c>
      <c r="H18" s="22">
        <f>G18/$B$6</f>
        <v/>
      </c>
      <c r="I18" s="22">
        <f>G18/$B$7</f>
        <v/>
      </c>
      <c r="J18" s="22">
        <f>I18*(1+$B$8)</f>
        <v/>
      </c>
      <c r="K18" s="18" t="n">
        <v>102</v>
      </c>
      <c r="L18" s="22">
        <f>K18-J18</f>
        <v/>
      </c>
      <c r="M18" s="23">
        <f>L18/K18</f>
        <v/>
      </c>
    </row>
    <row r="19">
      <c r="A19" s="14" t="inlineStr">
        <is>
          <t>Jeune CFC (1re à 3e année après CFC)</t>
        </is>
      </c>
      <c r="B19" s="14" t="inlineStr">
        <is>
          <t>Min</t>
        </is>
      </c>
      <c r="C19" s="9" t="n">
        <v>5250</v>
      </c>
      <c r="D19" s="15">
        <f>ROUND(C19*(1+$B$9),0)</f>
        <v/>
      </c>
      <c r="E19" s="15">
        <f>ROUND(C19*(1+$B$9)*$B$4,0)</f>
        <v/>
      </c>
      <c r="F19" s="15">
        <f>$B$5</f>
        <v/>
      </c>
      <c r="G19" s="16">
        <f>D19+E19+F19</f>
        <v/>
      </c>
      <c r="H19" s="17">
        <f>G19/$B$6</f>
        <v/>
      </c>
      <c r="I19" s="17">
        <f>G19/$B$7</f>
        <v/>
      </c>
      <c r="J19" s="17">
        <f>I19*(1+$B$8)</f>
        <v/>
      </c>
      <c r="K19" s="18" t="n">
        <v>85</v>
      </c>
      <c r="L19" s="17">
        <f>K19-J19</f>
        <v/>
      </c>
      <c r="M19" s="19">
        <f>L19/K19</f>
        <v/>
      </c>
    </row>
    <row r="20">
      <c r="A20" s="20" t="inlineStr">
        <is>
          <t>Jeune CFC (1re à 3e année après CFC)</t>
        </is>
      </c>
      <c r="B20" s="20" t="inlineStr">
        <is>
          <t>Moy</t>
        </is>
      </c>
      <c r="C20" s="9" t="n">
        <v>5500</v>
      </c>
      <c r="D20" s="21">
        <f>ROUND(C20*(1+$B$9),0)</f>
        <v/>
      </c>
      <c r="E20" s="21">
        <f>ROUND(C20*(1+$B$9)*$B$4,0)</f>
        <v/>
      </c>
      <c r="F20" s="21">
        <f>$B$5</f>
        <v/>
      </c>
      <c r="G20" s="16">
        <f>D20+E20+F20</f>
        <v/>
      </c>
      <c r="H20" s="22">
        <f>G20/$B$6</f>
        <v/>
      </c>
      <c r="I20" s="22">
        <f>G20/$B$7</f>
        <v/>
      </c>
      <c r="J20" s="22">
        <f>I20*(1+$B$8)</f>
        <v/>
      </c>
      <c r="K20" s="18" t="n">
        <v>88</v>
      </c>
      <c r="L20" s="22">
        <f>K20-J20</f>
        <v/>
      </c>
      <c r="M20" s="23">
        <f>L20/K20</f>
        <v/>
      </c>
    </row>
    <row r="21">
      <c r="A21" s="20" t="inlineStr">
        <is>
          <t>Jeune CFC (1re à 3e année après CFC)</t>
        </is>
      </c>
      <c r="B21" s="20" t="inlineStr">
        <is>
          <t>Haut</t>
        </is>
      </c>
      <c r="C21" s="9" t="n">
        <v>5750</v>
      </c>
      <c r="D21" s="21">
        <f>ROUND(C21*(1+$B$9),0)</f>
        <v/>
      </c>
      <c r="E21" s="21">
        <f>ROUND(C21*(1+$B$9)*$B$4,0)</f>
        <v/>
      </c>
      <c r="F21" s="21">
        <f>$B$5</f>
        <v/>
      </c>
      <c r="G21" s="16">
        <f>D21+E21+F21</f>
        <v/>
      </c>
      <c r="H21" s="22">
        <f>G21/$B$6</f>
        <v/>
      </c>
      <c r="I21" s="22">
        <f>G21/$B$7</f>
        <v/>
      </c>
      <c r="J21" s="22">
        <f>I21*(1+$B$8)</f>
        <v/>
      </c>
      <c r="K21" s="18" t="n">
        <v>92</v>
      </c>
      <c r="L21" s="22">
        <f>K21-J21</f>
        <v/>
      </c>
      <c r="M21" s="23">
        <f>L21/K21</f>
        <v/>
      </c>
    </row>
    <row r="22">
      <c r="A22" s="14" t="inlineStr">
        <is>
          <t>Ouvrier Spécialisé / Porteur d'AFP (Classe B)</t>
        </is>
      </c>
      <c r="B22" s="14" t="inlineStr">
        <is>
          <t>Min</t>
        </is>
      </c>
      <c r="C22" s="9" t="n">
        <v>5050</v>
      </c>
      <c r="D22" s="15">
        <f>ROUND(C22*(1+$B$9),0)</f>
        <v/>
      </c>
      <c r="E22" s="15">
        <f>ROUND(C22*(1+$B$9)*$B$4,0)</f>
        <v/>
      </c>
      <c r="F22" s="15">
        <f>$B$5</f>
        <v/>
      </c>
      <c r="G22" s="16">
        <f>D22+E22+F22</f>
        <v/>
      </c>
      <c r="H22" s="17">
        <f>G22/$B$6</f>
        <v/>
      </c>
      <c r="I22" s="17">
        <f>G22/$B$7</f>
        <v/>
      </c>
      <c r="J22" s="17">
        <f>I22*(1+$B$8)</f>
        <v/>
      </c>
      <c r="K22" s="18" t="n">
        <v>82</v>
      </c>
      <c r="L22" s="17">
        <f>K22-J22</f>
        <v/>
      </c>
      <c r="M22" s="19">
        <f>L22/K22</f>
        <v/>
      </c>
    </row>
    <row r="23">
      <c r="A23" s="20" t="inlineStr">
        <is>
          <t>Ouvrier Spécialisé / Porteur d'AFP (Classe B)</t>
        </is>
      </c>
      <c r="B23" s="20" t="inlineStr">
        <is>
          <t>Moy</t>
        </is>
      </c>
      <c r="C23" s="9" t="n">
        <v>5300</v>
      </c>
      <c r="D23" s="21">
        <f>ROUND(C23*(1+$B$9),0)</f>
        <v/>
      </c>
      <c r="E23" s="21">
        <f>ROUND(C23*(1+$B$9)*$B$4,0)</f>
        <v/>
      </c>
      <c r="F23" s="21">
        <f>$B$5</f>
        <v/>
      </c>
      <c r="G23" s="16">
        <f>D23+E23+F23</f>
        <v/>
      </c>
      <c r="H23" s="22">
        <f>G23/$B$6</f>
        <v/>
      </c>
      <c r="I23" s="22">
        <f>G23/$B$7</f>
        <v/>
      </c>
      <c r="J23" s="22">
        <f>I23*(1+$B$8)</f>
        <v/>
      </c>
      <c r="K23" s="18" t="n">
        <v>85</v>
      </c>
      <c r="L23" s="22">
        <f>K23-J23</f>
        <v/>
      </c>
      <c r="M23" s="23">
        <f>L23/K23</f>
        <v/>
      </c>
    </row>
    <row r="24">
      <c r="A24" s="20" t="inlineStr">
        <is>
          <t>Ouvrier Spécialisé / Porteur d'AFP (Classe B)</t>
        </is>
      </c>
      <c r="B24" s="20" t="inlineStr">
        <is>
          <t>Haut</t>
        </is>
      </c>
      <c r="C24" s="9" t="n">
        <v>5600</v>
      </c>
      <c r="D24" s="21">
        <f>ROUND(C24*(1+$B$9),0)</f>
        <v/>
      </c>
      <c r="E24" s="21">
        <f>ROUND(C24*(1+$B$9)*$B$4,0)</f>
        <v/>
      </c>
      <c r="F24" s="21">
        <f>$B$5</f>
        <v/>
      </c>
      <c r="G24" s="16">
        <f>D24+E24+F24</f>
        <v/>
      </c>
      <c r="H24" s="22">
        <f>G24/$B$6</f>
        <v/>
      </c>
      <c r="I24" s="22">
        <f>G24/$B$7</f>
        <v/>
      </c>
      <c r="J24" s="22">
        <f>I24*(1+$B$8)</f>
        <v/>
      </c>
      <c r="K24" s="18" t="n">
        <v>90</v>
      </c>
      <c r="L24" s="22">
        <f>K24-J24</f>
        <v/>
      </c>
      <c r="M24" s="23">
        <f>L24/K24</f>
        <v/>
      </c>
    </row>
    <row r="25">
      <c r="A25" s="14" t="inlineStr">
        <is>
          <t>Aide-ouvrier Second Œuvre (Classe C)</t>
        </is>
      </c>
      <c r="B25" s="14" t="inlineStr">
        <is>
          <t>Min</t>
        </is>
      </c>
      <c r="C25" s="9" t="n">
        <v>4620</v>
      </c>
      <c r="D25" s="15">
        <f>ROUND(C25*(1+$B$9),0)</f>
        <v/>
      </c>
      <c r="E25" s="15">
        <f>ROUND(C25*(1+$B$9)*$B$4,0)</f>
        <v/>
      </c>
      <c r="F25" s="15">
        <f>$B$5</f>
        <v/>
      </c>
      <c r="G25" s="16">
        <f>D25+E25+F25</f>
        <v/>
      </c>
      <c r="H25" s="17">
        <f>G25/$B$6</f>
        <v/>
      </c>
      <c r="I25" s="17">
        <f>G25/$B$7</f>
        <v/>
      </c>
      <c r="J25" s="17">
        <f>I25*(1+$B$8)</f>
        <v/>
      </c>
      <c r="K25" s="18" t="n">
        <v>76</v>
      </c>
      <c r="L25" s="17">
        <f>K25-J25</f>
        <v/>
      </c>
      <c r="M25" s="19">
        <f>L25/K25</f>
        <v/>
      </c>
    </row>
    <row r="26">
      <c r="A26" s="20" t="inlineStr">
        <is>
          <t>Aide-ouvrier Second Œuvre (Classe C)</t>
        </is>
      </c>
      <c r="B26" s="20" t="inlineStr">
        <is>
          <t>Moy</t>
        </is>
      </c>
      <c r="C26" s="9" t="n">
        <v>4850</v>
      </c>
      <c r="D26" s="21">
        <f>ROUND(C26*(1+$B$9),0)</f>
        <v/>
      </c>
      <c r="E26" s="21">
        <f>ROUND(C26*(1+$B$9)*$B$4,0)</f>
        <v/>
      </c>
      <c r="F26" s="21">
        <f>$B$5</f>
        <v/>
      </c>
      <c r="G26" s="16">
        <f>D26+E26+F26</f>
        <v/>
      </c>
      <c r="H26" s="22">
        <f>G26/$B$6</f>
        <v/>
      </c>
      <c r="I26" s="22">
        <f>G26/$B$7</f>
        <v/>
      </c>
      <c r="J26" s="22">
        <f>I26*(1+$B$8)</f>
        <v/>
      </c>
      <c r="K26" s="18" t="n">
        <v>79</v>
      </c>
      <c r="L26" s="22">
        <f>K26-J26</f>
        <v/>
      </c>
      <c r="M26" s="23">
        <f>L26/K26</f>
        <v/>
      </c>
    </row>
    <row r="27">
      <c r="A27" s="20" t="inlineStr">
        <is>
          <t>Aide-ouvrier Second Œuvre (Classe C)</t>
        </is>
      </c>
      <c r="B27" s="20" t="inlineStr">
        <is>
          <t>Haut</t>
        </is>
      </c>
      <c r="C27" s="9" t="n">
        <v>5150</v>
      </c>
      <c r="D27" s="21">
        <f>ROUND(C27*(1+$B$9),0)</f>
        <v/>
      </c>
      <c r="E27" s="21">
        <f>ROUND(C27*(1+$B$9)*$B$4,0)</f>
        <v/>
      </c>
      <c r="F27" s="21">
        <f>$B$5</f>
        <v/>
      </c>
      <c r="G27" s="16">
        <f>D27+E27+F27</f>
        <v/>
      </c>
      <c r="H27" s="22">
        <f>G27/$B$6</f>
        <v/>
      </c>
      <c r="I27" s="22">
        <f>G27/$B$7</f>
        <v/>
      </c>
      <c r="J27" s="22">
        <f>I27*(1+$B$8)</f>
        <v/>
      </c>
      <c r="K27" s="18" t="n">
        <v>83</v>
      </c>
      <c r="L27" s="22">
        <f>K27-J27</f>
        <v/>
      </c>
      <c r="M27" s="23">
        <f>L27/K27</f>
        <v/>
      </c>
    </row>
    <row r="29">
      <c r="A29" s="6" t="inlineStr">
        <is>
          <t>Marge nette % = (tarif de régie − seuil de rentabilité) ÷ tarif de régie. Tarifs de régie au niveau de prix de base ACIP (Vaud) : à moduler par le modificateur de prix du canton (feuille « 26 cantons »).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showGridLines="0" workbookViewId="0">
      <pane xSplit="2" ySplit="12" topLeftCell="C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5" t="inlineStr">
        <is>
          <t>ACIP 2026 : Techniques du Bâtiment (Électricité EIT.swiss / CVC-Sanitaire Suissetec)</t>
        </is>
      </c>
    </row>
    <row r="2">
      <c r="A2" s="6" t="inlineStr">
        <is>
          <t>Coût réel employeur, seuil de rentabilité et tarif de régie. Cellules bleues = paramètres modifiables ; les autres colonnes sont des formules.</t>
        </is>
      </c>
    </row>
    <row r="4">
      <c r="A4" s="7" t="inlineStr">
        <is>
          <t>Taux de charges patronales de base</t>
        </is>
      </c>
      <c r="B4" s="8" t="n">
        <v>0.25</v>
      </c>
    </row>
    <row r="5">
      <c r="A5" s="7" t="inlineStr">
        <is>
          <t>Frais conventionnels (repas, trajets, EPI), CHF par mois</t>
        </is>
      </c>
      <c r="B5" s="9" t="n">
        <v>575</v>
      </c>
    </row>
    <row r="6">
      <c r="A6" s="7" t="inlineStr">
        <is>
          <t>Heures payées par mois</t>
        </is>
      </c>
      <c r="B6" s="10" t="n">
        <v>176</v>
      </c>
    </row>
    <row r="7">
      <c r="A7" s="7" t="inlineStr">
        <is>
          <t>Heures productives par mois</t>
        </is>
      </c>
      <c r="B7" s="10" t="n">
        <v>137.5</v>
      </c>
    </row>
    <row r="8">
      <c r="A8" s="7" t="inlineStr">
        <is>
          <t>Frais généraux de l'entreprise (taux)</t>
        </is>
      </c>
      <c r="B8" s="11" t="n">
        <v>0.24</v>
      </c>
    </row>
    <row r="9">
      <c r="A9" s="7" t="inlineStr">
        <is>
          <t>13e salaire proratisé (1/12)</t>
        </is>
      </c>
      <c r="B9" s="12">
        <f>1/12</f>
        <v/>
      </c>
    </row>
    <row r="12" ht="44" customHeight="1">
      <c r="A12" s="13" t="inlineStr">
        <is>
          <t>Qualification</t>
        </is>
      </c>
      <c r="B12" s="13" t="inlineStr">
        <is>
          <t>Niveau</t>
        </is>
      </c>
      <c r="C12" s="13" t="inlineStr">
        <is>
          <t>Salaire de base (CHF/mois)</t>
        </is>
      </c>
      <c r="D12" s="13" t="inlineStr">
        <is>
          <t>Brut + 13e (CHF)</t>
        </is>
      </c>
      <c r="E12" s="13" t="inlineStr">
        <is>
          <t>Charges patronales (CHF)</t>
        </is>
      </c>
      <c r="F12" s="13" t="inlineStr">
        <is>
          <t>Frais conventionnels (CHF)</t>
        </is>
      </c>
      <c r="G12" s="13" t="inlineStr">
        <is>
          <t>Coût réel employeur (CHF/mois)</t>
        </is>
      </c>
      <c r="H12" s="13" t="inlineStr">
        <is>
          <t>Coût / h payée (CHF)</t>
        </is>
      </c>
      <c r="I12" s="13" t="inlineStr">
        <is>
          <t>Coût / h productive (CHF)</t>
        </is>
      </c>
      <c r="J12" s="13" t="inlineStr">
        <is>
          <t>Seuil de rentabilité (CHF/h)</t>
        </is>
      </c>
      <c r="K12" s="13" t="inlineStr">
        <is>
          <t>Tarif de régie ACIP (CHF/h)</t>
        </is>
      </c>
      <c r="L12" s="13" t="inlineStr">
        <is>
          <t>Marge nette (CHF/h)</t>
        </is>
      </c>
      <c r="M12" s="13" t="inlineStr">
        <is>
          <t>Marge nette (%)</t>
        </is>
      </c>
    </row>
    <row r="13">
      <c r="A13" s="14" t="inlineStr">
        <is>
          <t>Chef Monteur Électricien / CVC / Sanitaire</t>
        </is>
      </c>
      <c r="B13" s="14" t="inlineStr">
        <is>
          <t>Min</t>
        </is>
      </c>
      <c r="C13" s="9" t="n">
        <v>6400</v>
      </c>
      <c r="D13" s="15">
        <f>ROUND(C13*(1+$B$9),0)</f>
        <v/>
      </c>
      <c r="E13" s="15">
        <f>ROUND(C13*(1+$B$9)*$B$4,0)</f>
        <v/>
      </c>
      <c r="F13" s="15">
        <f>$B$5</f>
        <v/>
      </c>
      <c r="G13" s="16">
        <f>D13+E13+F13</f>
        <v/>
      </c>
      <c r="H13" s="17">
        <f>G13/$B$6</f>
        <v/>
      </c>
      <c r="I13" s="17">
        <f>G13/$B$7</f>
        <v/>
      </c>
      <c r="J13" s="17">
        <f>I13*(1+$B$8)</f>
        <v/>
      </c>
      <c r="K13" s="18" t="n">
        <v>108</v>
      </c>
      <c r="L13" s="17">
        <f>K13-J13</f>
        <v/>
      </c>
      <c r="M13" s="19">
        <f>L13/K13</f>
        <v/>
      </c>
    </row>
    <row r="14">
      <c r="A14" s="20" t="inlineStr">
        <is>
          <t>Chef Monteur Électricien / CVC / Sanitaire</t>
        </is>
      </c>
      <c r="B14" s="20" t="inlineStr">
        <is>
          <t>Moy</t>
        </is>
      </c>
      <c r="C14" s="9" t="n">
        <v>6850</v>
      </c>
      <c r="D14" s="21">
        <f>ROUND(C14*(1+$B$9),0)</f>
        <v/>
      </c>
      <c r="E14" s="21">
        <f>ROUND(C14*(1+$B$9)*$B$4,0)</f>
        <v/>
      </c>
      <c r="F14" s="21">
        <f>$B$5</f>
        <v/>
      </c>
      <c r="G14" s="16">
        <f>D14+E14+F14</f>
        <v/>
      </c>
      <c r="H14" s="22">
        <f>G14/$B$6</f>
        <v/>
      </c>
      <c r="I14" s="22">
        <f>G14/$B$7</f>
        <v/>
      </c>
      <c r="J14" s="22">
        <f>I14*(1+$B$8)</f>
        <v/>
      </c>
      <c r="K14" s="18" t="n">
        <v>115</v>
      </c>
      <c r="L14" s="22">
        <f>K14-J14</f>
        <v/>
      </c>
      <c r="M14" s="23">
        <f>L14/K14</f>
        <v/>
      </c>
    </row>
    <row r="15">
      <c r="A15" s="20" t="inlineStr">
        <is>
          <t>Chef Monteur Électricien / CVC / Sanitaire</t>
        </is>
      </c>
      <c r="B15" s="20" t="inlineStr">
        <is>
          <t>Haut</t>
        </is>
      </c>
      <c r="C15" s="9" t="n">
        <v>7400</v>
      </c>
      <c r="D15" s="21">
        <f>ROUND(C15*(1+$B$9),0)</f>
        <v/>
      </c>
      <c r="E15" s="21">
        <f>ROUND(C15*(1+$B$9)*$B$4,0)</f>
        <v/>
      </c>
      <c r="F15" s="21">
        <f>$B$5</f>
        <v/>
      </c>
      <c r="G15" s="16">
        <f>D15+E15+F15</f>
        <v/>
      </c>
      <c r="H15" s="22">
        <f>G15/$B$6</f>
        <v/>
      </c>
      <c r="I15" s="22">
        <f>G15/$B$7</f>
        <v/>
      </c>
      <c r="J15" s="22">
        <f>I15*(1+$B$8)</f>
        <v/>
      </c>
      <c r="K15" s="18" t="n">
        <v>124</v>
      </c>
      <c r="L15" s="22">
        <f>K15-J15</f>
        <v/>
      </c>
      <c r="M15" s="23">
        <f>L15/K15</f>
        <v/>
      </c>
    </row>
    <row r="16">
      <c r="A16" s="14" t="inlineStr">
        <is>
          <t>Installateur / Monteur CFC Expérimenté (Cat. A)</t>
        </is>
      </c>
      <c r="B16" s="14" t="inlineStr">
        <is>
          <t>Min</t>
        </is>
      </c>
      <c r="C16" s="9" t="n">
        <v>5650</v>
      </c>
      <c r="D16" s="15">
        <f>ROUND(C16*(1+$B$9),0)</f>
        <v/>
      </c>
      <c r="E16" s="15">
        <f>ROUND(C16*(1+$B$9)*$B$4,0)</f>
        <v/>
      </c>
      <c r="F16" s="15">
        <f>$B$5</f>
        <v/>
      </c>
      <c r="G16" s="16">
        <f>D16+E16+F16</f>
        <v/>
      </c>
      <c r="H16" s="17">
        <f>G16/$B$6</f>
        <v/>
      </c>
      <c r="I16" s="17">
        <f>G16/$B$7</f>
        <v/>
      </c>
      <c r="J16" s="17">
        <f>I16*(1+$B$8)</f>
        <v/>
      </c>
      <c r="K16" s="18" t="n">
        <v>96</v>
      </c>
      <c r="L16" s="17">
        <f>K16-J16</f>
        <v/>
      </c>
      <c r="M16" s="19">
        <f>L16/K16</f>
        <v/>
      </c>
    </row>
    <row r="17">
      <c r="A17" s="20" t="inlineStr">
        <is>
          <t>Installateur / Monteur CFC Expérimenté (Cat. A)</t>
        </is>
      </c>
      <c r="B17" s="20" t="inlineStr">
        <is>
          <t>Moy</t>
        </is>
      </c>
      <c r="C17" s="9" t="n">
        <v>6050</v>
      </c>
      <c r="D17" s="21">
        <f>ROUND(C17*(1+$B$9),0)</f>
        <v/>
      </c>
      <c r="E17" s="21">
        <f>ROUND(C17*(1+$B$9)*$B$4,0)</f>
        <v/>
      </c>
      <c r="F17" s="21">
        <f>$B$5</f>
        <v/>
      </c>
      <c r="G17" s="16">
        <f>D17+E17+F17</f>
        <v/>
      </c>
      <c r="H17" s="22">
        <f>G17/$B$6</f>
        <v/>
      </c>
      <c r="I17" s="22">
        <f>G17/$B$7</f>
        <v/>
      </c>
      <c r="J17" s="22">
        <f>I17*(1+$B$8)</f>
        <v/>
      </c>
      <c r="K17" s="18" t="n">
        <v>102</v>
      </c>
      <c r="L17" s="22">
        <f>K17-J17</f>
        <v/>
      </c>
      <c r="M17" s="23">
        <f>L17/K17</f>
        <v/>
      </c>
    </row>
    <row r="18">
      <c r="A18" s="20" t="inlineStr">
        <is>
          <t>Installateur / Monteur CFC Expérimenté (Cat. A)</t>
        </is>
      </c>
      <c r="B18" s="20" t="inlineStr">
        <is>
          <t>Haut</t>
        </is>
      </c>
      <c r="C18" s="9" t="n">
        <v>6500</v>
      </c>
      <c r="D18" s="21">
        <f>ROUND(C18*(1+$B$9),0)</f>
        <v/>
      </c>
      <c r="E18" s="21">
        <f>ROUND(C18*(1+$B$9)*$B$4,0)</f>
        <v/>
      </c>
      <c r="F18" s="21">
        <f>$B$5</f>
        <v/>
      </c>
      <c r="G18" s="16">
        <f>D18+E18+F18</f>
        <v/>
      </c>
      <c r="H18" s="22">
        <f>G18/$B$6</f>
        <v/>
      </c>
      <c r="I18" s="22">
        <f>G18/$B$7</f>
        <v/>
      </c>
      <c r="J18" s="22">
        <f>I18*(1+$B$8)</f>
        <v/>
      </c>
      <c r="K18" s="18" t="n">
        <v>110</v>
      </c>
      <c r="L18" s="22">
        <f>K18-J18</f>
        <v/>
      </c>
      <c r="M18" s="23">
        <f>L18/K18</f>
        <v/>
      </c>
    </row>
    <row r="19">
      <c r="A19" s="14" t="inlineStr">
        <is>
          <t>Monteur CFC (1re à 3e année après CFC - Cat. B)</t>
        </is>
      </c>
      <c r="B19" s="14" t="inlineStr">
        <is>
          <t>Min</t>
        </is>
      </c>
      <c r="C19" s="9" t="n">
        <v>5100</v>
      </c>
      <c r="D19" s="15">
        <f>ROUND(C19*(1+$B$9),0)</f>
        <v/>
      </c>
      <c r="E19" s="15">
        <f>ROUND(C19*(1+$B$9)*$B$4,0)</f>
        <v/>
      </c>
      <c r="F19" s="15">
        <f>$B$5</f>
        <v/>
      </c>
      <c r="G19" s="16">
        <f>D19+E19+F19</f>
        <v/>
      </c>
      <c r="H19" s="17">
        <f>G19/$B$6</f>
        <v/>
      </c>
      <c r="I19" s="17">
        <f>G19/$B$7</f>
        <v/>
      </c>
      <c r="J19" s="17">
        <f>I19*(1+$B$8)</f>
        <v/>
      </c>
      <c r="K19" s="18" t="n">
        <v>88</v>
      </c>
      <c r="L19" s="17">
        <f>K19-J19</f>
        <v/>
      </c>
      <c r="M19" s="19">
        <f>L19/K19</f>
        <v/>
      </c>
    </row>
    <row r="20">
      <c r="A20" s="20" t="inlineStr">
        <is>
          <t>Monteur CFC (1re à 3e année après CFC - Cat. B)</t>
        </is>
      </c>
      <c r="B20" s="20" t="inlineStr">
        <is>
          <t>Moy</t>
        </is>
      </c>
      <c r="C20" s="9" t="n">
        <v>5400</v>
      </c>
      <c r="D20" s="21">
        <f>ROUND(C20*(1+$B$9),0)</f>
        <v/>
      </c>
      <c r="E20" s="21">
        <f>ROUND(C20*(1+$B$9)*$B$4,0)</f>
        <v/>
      </c>
      <c r="F20" s="21">
        <f>$B$5</f>
        <v/>
      </c>
      <c r="G20" s="16">
        <f>D20+E20+F20</f>
        <v/>
      </c>
      <c r="H20" s="22">
        <f>G20/$B$6</f>
        <v/>
      </c>
      <c r="I20" s="22">
        <f>G20/$B$7</f>
        <v/>
      </c>
      <c r="J20" s="22">
        <f>I20*(1+$B$8)</f>
        <v/>
      </c>
      <c r="K20" s="18" t="n">
        <v>92</v>
      </c>
      <c r="L20" s="22">
        <f>K20-J20</f>
        <v/>
      </c>
      <c r="M20" s="23">
        <f>L20/K20</f>
        <v/>
      </c>
    </row>
    <row r="21">
      <c r="A21" s="20" t="inlineStr">
        <is>
          <t>Monteur CFC (1re à 3e année après CFC - Cat. B)</t>
        </is>
      </c>
      <c r="B21" s="20" t="inlineStr">
        <is>
          <t>Haut</t>
        </is>
      </c>
      <c r="C21" s="9" t="n">
        <v>5750</v>
      </c>
      <c r="D21" s="21">
        <f>ROUND(C21*(1+$B$9),0)</f>
        <v/>
      </c>
      <c r="E21" s="21">
        <f>ROUND(C21*(1+$B$9)*$B$4,0)</f>
        <v/>
      </c>
      <c r="F21" s="21">
        <f>$B$5</f>
        <v/>
      </c>
      <c r="G21" s="16">
        <f>D21+E21+F21</f>
        <v/>
      </c>
      <c r="H21" s="22">
        <f>G21/$B$6</f>
        <v/>
      </c>
      <c r="I21" s="22">
        <f>G21/$B$7</f>
        <v/>
      </c>
      <c r="J21" s="22">
        <f>I21*(1+$B$8)</f>
        <v/>
      </c>
      <c r="K21" s="18" t="n">
        <v>98</v>
      </c>
      <c r="L21" s="22">
        <f>K21-J21</f>
        <v/>
      </c>
      <c r="M21" s="23">
        <f>L21/K21</f>
        <v/>
      </c>
    </row>
    <row r="22">
      <c r="A22" s="14" t="inlineStr">
        <is>
          <t>Monteur de base avec AFP (Élec / Sanitaire / CVC)</t>
        </is>
      </c>
      <c r="B22" s="14" t="inlineStr">
        <is>
          <t>Min</t>
        </is>
      </c>
      <c r="C22" s="9" t="n">
        <v>4800</v>
      </c>
      <c r="D22" s="15">
        <f>ROUND(C22*(1+$B$9),0)</f>
        <v/>
      </c>
      <c r="E22" s="15">
        <f>ROUND(C22*(1+$B$9)*$B$4,0)</f>
        <v/>
      </c>
      <c r="F22" s="15">
        <f>$B$5</f>
        <v/>
      </c>
      <c r="G22" s="16">
        <f>D22+E22+F22</f>
        <v/>
      </c>
      <c r="H22" s="17">
        <f>G22/$B$6</f>
        <v/>
      </c>
      <c r="I22" s="17">
        <f>G22/$B$7</f>
        <v/>
      </c>
      <c r="J22" s="17">
        <f>I22*(1+$B$8)</f>
        <v/>
      </c>
      <c r="K22" s="18" t="n">
        <v>82</v>
      </c>
      <c r="L22" s="17">
        <f>K22-J22</f>
        <v/>
      </c>
      <c r="M22" s="19">
        <f>L22/K22</f>
        <v/>
      </c>
    </row>
    <row r="23">
      <c r="A23" s="20" t="inlineStr">
        <is>
          <t>Monteur de base avec AFP (Élec / Sanitaire / CVC)</t>
        </is>
      </c>
      <c r="B23" s="20" t="inlineStr">
        <is>
          <t>Moy</t>
        </is>
      </c>
      <c r="C23" s="9" t="n">
        <v>5050</v>
      </c>
      <c r="D23" s="21">
        <f>ROUND(C23*(1+$B$9),0)</f>
        <v/>
      </c>
      <c r="E23" s="21">
        <f>ROUND(C23*(1+$B$9)*$B$4,0)</f>
        <v/>
      </c>
      <c r="F23" s="21">
        <f>$B$5</f>
        <v/>
      </c>
      <c r="G23" s="16">
        <f>D23+E23+F23</f>
        <v/>
      </c>
      <c r="H23" s="22">
        <f>G23/$B$6</f>
        <v/>
      </c>
      <c r="I23" s="22">
        <f>G23/$B$7</f>
        <v/>
      </c>
      <c r="J23" s="22">
        <f>I23*(1+$B$8)</f>
        <v/>
      </c>
      <c r="K23" s="18" t="n">
        <v>86</v>
      </c>
      <c r="L23" s="22">
        <f>K23-J23</f>
        <v/>
      </c>
      <c r="M23" s="23">
        <f>L23/K23</f>
        <v/>
      </c>
    </row>
    <row r="24">
      <c r="A24" s="20" t="inlineStr">
        <is>
          <t>Monteur de base avec AFP (Élec / Sanitaire / CVC)</t>
        </is>
      </c>
      <c r="B24" s="20" t="inlineStr">
        <is>
          <t>Haut</t>
        </is>
      </c>
      <c r="C24" s="9" t="n">
        <v>5350</v>
      </c>
      <c r="D24" s="21">
        <f>ROUND(C24*(1+$B$9),0)</f>
        <v/>
      </c>
      <c r="E24" s="21">
        <f>ROUND(C24*(1+$B$9)*$B$4,0)</f>
        <v/>
      </c>
      <c r="F24" s="21">
        <f>$B$5</f>
        <v/>
      </c>
      <c r="G24" s="16">
        <f>D24+E24+F24</f>
        <v/>
      </c>
      <c r="H24" s="22">
        <f>G24/$B$6</f>
        <v/>
      </c>
      <c r="I24" s="22">
        <f>G24/$B$7</f>
        <v/>
      </c>
      <c r="J24" s="22">
        <f>I24*(1+$B$8)</f>
        <v/>
      </c>
      <c r="K24" s="18" t="n">
        <v>90</v>
      </c>
      <c r="L24" s="22">
        <f>K24-J24</f>
        <v/>
      </c>
      <c r="M24" s="23">
        <f>L24/K24</f>
        <v/>
      </c>
    </row>
    <row r="25">
      <c r="A25" s="14" t="inlineStr">
        <is>
          <t>Aide-monteur sans certificat (Cat. C)</t>
        </is>
      </c>
      <c r="B25" s="14" t="inlineStr">
        <is>
          <t>Min</t>
        </is>
      </c>
      <c r="C25" s="9" t="n">
        <v>4500</v>
      </c>
      <c r="D25" s="15">
        <f>ROUND(C25*(1+$B$9),0)</f>
        <v/>
      </c>
      <c r="E25" s="15">
        <f>ROUND(C25*(1+$B$9)*$B$4,0)</f>
        <v/>
      </c>
      <c r="F25" s="15">
        <f>$B$5</f>
        <v/>
      </c>
      <c r="G25" s="16">
        <f>D25+E25+F25</f>
        <v/>
      </c>
      <c r="H25" s="17">
        <f>G25/$B$6</f>
        <v/>
      </c>
      <c r="I25" s="17">
        <f>G25/$B$7</f>
        <v/>
      </c>
      <c r="J25" s="17">
        <f>I25*(1+$B$8)</f>
        <v/>
      </c>
      <c r="K25" s="18" t="n">
        <v>76</v>
      </c>
      <c r="L25" s="17">
        <f>K25-J25</f>
        <v/>
      </c>
      <c r="M25" s="19">
        <f>L25/K25</f>
        <v/>
      </c>
    </row>
    <row r="26">
      <c r="A26" s="20" t="inlineStr">
        <is>
          <t>Aide-monteur sans certificat (Cat. C)</t>
        </is>
      </c>
      <c r="B26" s="20" t="inlineStr">
        <is>
          <t>Moy</t>
        </is>
      </c>
      <c r="C26" s="9" t="n">
        <v>4750</v>
      </c>
      <c r="D26" s="21">
        <f>ROUND(C26*(1+$B$9),0)</f>
        <v/>
      </c>
      <c r="E26" s="21">
        <f>ROUND(C26*(1+$B$9)*$B$4,0)</f>
        <v/>
      </c>
      <c r="F26" s="21">
        <f>$B$5</f>
        <v/>
      </c>
      <c r="G26" s="16">
        <f>D26+E26+F26</f>
        <v/>
      </c>
      <c r="H26" s="22">
        <f>G26/$B$6</f>
        <v/>
      </c>
      <c r="I26" s="22">
        <f>G26/$B$7</f>
        <v/>
      </c>
      <c r="J26" s="22">
        <f>I26*(1+$B$8)</f>
        <v/>
      </c>
      <c r="K26" s="18" t="n">
        <v>80</v>
      </c>
      <c r="L26" s="22">
        <f>K26-J26</f>
        <v/>
      </c>
      <c r="M26" s="23">
        <f>L26/K26</f>
        <v/>
      </c>
    </row>
    <row r="27">
      <c r="A27" s="20" t="inlineStr">
        <is>
          <t>Aide-monteur sans certificat (Cat. C)</t>
        </is>
      </c>
      <c r="B27" s="20" t="inlineStr">
        <is>
          <t>Haut</t>
        </is>
      </c>
      <c r="C27" s="9" t="n">
        <v>5050</v>
      </c>
      <c r="D27" s="21">
        <f>ROUND(C27*(1+$B$9),0)</f>
        <v/>
      </c>
      <c r="E27" s="21">
        <f>ROUND(C27*(1+$B$9)*$B$4,0)</f>
        <v/>
      </c>
      <c r="F27" s="21">
        <f>$B$5</f>
        <v/>
      </c>
      <c r="G27" s="16">
        <f>D27+E27+F27</f>
        <v/>
      </c>
      <c r="H27" s="22">
        <f>G27/$B$6</f>
        <v/>
      </c>
      <c r="I27" s="22">
        <f>G27/$B$7</f>
        <v/>
      </c>
      <c r="J27" s="22">
        <f>I27*(1+$B$8)</f>
        <v/>
      </c>
      <c r="K27" s="18" t="n">
        <v>85</v>
      </c>
      <c r="L27" s="22">
        <f>K27-J27</f>
        <v/>
      </c>
      <c r="M27" s="23">
        <f>L27/K27</f>
        <v/>
      </c>
    </row>
    <row r="29">
      <c r="A29" s="6" t="inlineStr">
        <is>
          <t>Marge nette % = (tarif de régie − seuil de rentabilité) ÷ tarif de régie. Tarifs de régie au niveau de prix de base ACIP (Vaud) : à moduler par le modificateur de prix du canton (feuille « 26 cantons »).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6" customWidth="1" min="2" max="2"/>
    <col width="18" customWidth="1" min="3" max="3"/>
    <col width="20" customWidth="1" min="4" max="4"/>
    <col width="18" customWidth="1" min="5" max="5"/>
    <col width="20" customWidth="1" min="6" max="6"/>
    <col width="18" customWidth="1" min="7" max="7"/>
    <col width="70" customWidth="1" min="8" max="8"/>
  </cols>
  <sheetData>
    <row r="1">
      <c r="A1" s="5" t="inlineStr">
        <is>
          <t>ACIP 2026 : les 8 cotisations sociales patronales du bâtiment</t>
        </is>
      </c>
    </row>
    <row r="2">
      <c r="A2" s="6" t="inlineStr">
        <is>
          <t>Taux moyens pondérés, part employeur, en % du brut avec 13e salaire. Saisissez un salaire en B3 pour obtenir les montants en CHF par mois.</t>
        </is>
      </c>
    </row>
    <row r="3">
      <c r="A3" s="7" t="inlineStr">
        <is>
          <t>Salaire mensuel brut de base (CHF)</t>
        </is>
      </c>
      <c r="B3" s="9" t="n">
        <v>6000</v>
      </c>
    </row>
    <row r="5" ht="44" customHeight="1">
      <c r="A5" s="13" t="inlineStr">
        <is>
          <t>Poste de cotisation</t>
        </is>
      </c>
      <c r="B5" s="13" t="inlineStr">
        <is>
          <t>Gros Œuvre (CN)</t>
        </is>
      </c>
      <c r="C5" s="13" t="inlineStr">
        <is>
          <t>Second Œuvre (CCT-SOR)</t>
        </is>
      </c>
      <c r="D5" s="13" t="inlineStr">
        <is>
          <t>Techniques (EIT / Suissetec)</t>
        </is>
      </c>
      <c r="E5" s="13" t="inlineStr">
        <is>
          <t>Gros Œuvre (CHF/mois)</t>
        </is>
      </c>
      <c r="F5" s="13" t="inlineStr">
        <is>
          <t>Second Œuvre (CHF/mois)</t>
        </is>
      </c>
      <c r="G5" s="13" t="inlineStr">
        <is>
          <t>Techniques (CHF/mois)</t>
        </is>
      </c>
      <c r="H5" s="13" t="inlineStr">
        <is>
          <t>Règle légale et assiette</t>
        </is>
      </c>
    </row>
    <row r="6">
      <c r="A6" s="20" t="inlineStr">
        <is>
          <t>AVS / AI / APG + frais administratifs</t>
        </is>
      </c>
      <c r="B6" s="24" t="n">
        <v>0.0545</v>
      </c>
      <c r="C6" s="24" t="n">
        <v>0.0545</v>
      </c>
      <c r="D6" s="24" t="n">
        <v>0.0545</v>
      </c>
      <c r="E6" s="25">
        <f>ROUND($B$3*(1+1/12)*B6,2)</f>
        <v/>
      </c>
      <c r="F6" s="25">
        <f>ROUND($B$3*(1+1/12)*C6,2)</f>
        <v/>
      </c>
      <c r="G6" s="25">
        <f>ROUND($B$3*(1+1/12)*D6,2)</f>
        <v/>
      </c>
      <c r="H6" s="20" t="inlineStr">
        <is>
          <t>Paritaire (5,3 % employeur / 5,3 % salarié) sur 100 % du brut (13e inclus).</t>
        </is>
      </c>
    </row>
    <row r="7">
      <c r="A7" s="20" t="inlineStr">
        <is>
          <t>Assurance-chômage (AC)</t>
        </is>
      </c>
      <c r="B7" s="24" t="n">
        <v>0.011</v>
      </c>
      <c r="C7" s="24" t="n">
        <v>0.011</v>
      </c>
      <c r="D7" s="24" t="n">
        <v>0.011</v>
      </c>
      <c r="E7" s="25">
        <f>ROUND($B$3*(1+1/12)*B7,2)</f>
        <v/>
      </c>
      <c r="F7" s="25">
        <f>ROUND($B$3*(1+1/12)*C7,2)</f>
        <v/>
      </c>
      <c r="G7" s="25">
        <f>ROUND($B$3*(1+1/12)*D7,2)</f>
        <v/>
      </c>
      <c r="H7" s="20" t="inlineStr">
        <is>
          <t>Paritaire (1,1 % / 1,1 %) jusqu'à 148'200 CHF/an.</t>
        </is>
      </c>
    </row>
    <row r="8">
      <c r="A8" s="20" t="inlineStr">
        <is>
          <t>Allocations familiales (CAF) + fonds</t>
        </is>
      </c>
      <c r="B8" s="24" t="n">
        <v>0.0265</v>
      </c>
      <c r="C8" s="24" t="n">
        <v>0.0265</v>
      </c>
      <c r="D8" s="24" t="n">
        <v>0.0265</v>
      </c>
      <c r="E8" s="25">
        <f>ROUND($B$3*(1+1/12)*B8,2)</f>
        <v/>
      </c>
      <c r="F8" s="25">
        <f>ROUND($B$3*(1+1/12)*C8,2)</f>
        <v/>
      </c>
      <c r="G8" s="25">
        <f>ROUND($B$3*(1+1/12)*D8,2)</f>
        <v/>
      </c>
      <c r="H8" s="20" t="inlineStr">
        <is>
          <t>100 % à la charge de l'employeur (taux cantonal variable selon le tableau des 26 cantons).</t>
        </is>
      </c>
    </row>
    <row r="9">
      <c r="A9" s="20" t="inlineStr">
        <is>
          <t>SUVA accident professionnel (LAA-P)</t>
        </is>
      </c>
      <c r="B9" s="24" t="n">
        <v>0.062</v>
      </c>
      <c r="C9" s="24" t="n">
        <v>0.035</v>
      </c>
      <c r="D9" s="24" t="n">
        <v>0.026</v>
      </c>
      <c r="E9" s="25">
        <f>ROUND($B$3*(1+1/12)*B9,2)</f>
        <v/>
      </c>
      <c r="F9" s="25">
        <f>ROUND($B$3*(1+1/12)*C9,2)</f>
        <v/>
      </c>
      <c r="G9" s="25">
        <f>ROUND($B$3*(1+1/12)*D9,2)</f>
        <v/>
      </c>
      <c r="H9" s="20" t="inlineStr">
        <is>
          <t>100 % à la charge de l'employeur (la LAA-NP est retenue sur le salarié).</t>
        </is>
      </c>
    </row>
    <row r="10">
      <c r="A10" s="20" t="inlineStr">
        <is>
          <t>Prévoyance professionnelle LPP (2e pilier)</t>
        </is>
      </c>
      <c r="B10" s="24" t="n">
        <v>0.065</v>
      </c>
      <c r="C10" s="24" t="n">
        <v>0.06</v>
      </c>
      <c r="D10" s="24" t="n">
        <v>0.065</v>
      </c>
      <c r="E10" s="25">
        <f>ROUND($B$3*(1+1/12)*B10,2)</f>
        <v/>
      </c>
      <c r="F10" s="25">
        <f>ROUND($B$3*(1+1/12)*C10,2)</f>
        <v/>
      </c>
      <c r="G10" s="25">
        <f>ROUND($B$3*(1+1/12)*D10,2)</f>
        <v/>
      </c>
      <c r="H10" s="20" t="inlineStr">
        <is>
          <t>Part employeur au minimum 50 %.</t>
        </is>
      </c>
    </row>
    <row r="11">
      <c r="A11" s="20" t="inlineStr">
        <is>
          <t>Retraite anticipée (FAR / RESOR)</t>
        </is>
      </c>
      <c r="B11" s="24" t="n">
        <v>0.06</v>
      </c>
      <c r="C11" s="24" t="n">
        <v>0.0125</v>
      </c>
      <c r="D11" s="24" t="n">
        <v>0.012</v>
      </c>
      <c r="E11" s="25">
        <f>ROUND($B$3*(1+1/12)*B11,2)</f>
        <v/>
      </c>
      <c r="F11" s="25">
        <f>ROUND($B$3*(1+1/12)*C11,2)</f>
        <v/>
      </c>
      <c r="G11" s="25">
        <f>ROUND($B$3*(1+1/12)*D11,2)</f>
        <v/>
      </c>
      <c r="H11" s="20" t="inlineStr">
        <is>
          <t>Obligatoire sur le salaire brut déterminant AVS (13e salaire inclus).</t>
        </is>
      </c>
    </row>
    <row r="12">
      <c r="A12" s="20" t="inlineStr">
        <is>
          <t>Assurance perte de gain maladie (IJM)</t>
        </is>
      </c>
      <c r="B12" s="24" t="n">
        <v>0.021</v>
      </c>
      <c r="C12" s="24" t="n">
        <v>0.0185</v>
      </c>
      <c r="D12" s="24" t="n">
        <v>0.018</v>
      </c>
      <c r="E12" s="25">
        <f>ROUND($B$3*(1+1/12)*B12,2)</f>
        <v/>
      </c>
      <c r="F12" s="25">
        <f>ROUND($B$3*(1+1/12)*C12,2)</f>
        <v/>
      </c>
      <c r="G12" s="25">
        <f>ROUND($B$3*(1+1/12)*D12,2)</f>
        <v/>
      </c>
      <c r="H12" s="20" t="inlineStr">
        <is>
          <t>Part employeur au minimum 50 % de la prime totale (délai d'attente 30 à 60 jours).</t>
        </is>
      </c>
    </row>
    <row r="13">
      <c r="A13" s="20" t="inlineStr">
        <is>
          <t>Fonds paritaires et formation (Parifonds)</t>
        </is>
      </c>
      <c r="B13" s="24" t="n">
        <v>0.04</v>
      </c>
      <c r="C13" s="24" t="n">
        <v>0.032</v>
      </c>
      <c r="D13" s="24" t="n">
        <v>0.03700000000000001</v>
      </c>
      <c r="E13" s="25">
        <f>ROUND($B$3*(1+1/12)*B13,2)</f>
        <v/>
      </c>
      <c r="F13" s="25">
        <f>ROUND($B$3*(1+1/12)*C13,2)</f>
        <v/>
      </c>
      <c r="G13" s="25">
        <f>ROUND($B$3*(1+1/12)*D13,2)</f>
        <v/>
      </c>
      <c r="H13" s="20" t="inlineStr">
        <is>
          <t>Contribution professionnelle, exécution de la CCT et formation continue / apprentis.</t>
        </is>
      </c>
    </row>
    <row r="14">
      <c r="A14" s="26" t="inlineStr">
        <is>
          <t>TOTAL des charges patronales moyennes</t>
        </is>
      </c>
      <c r="B14" s="27">
        <f>SUM(B6:B13)</f>
        <v/>
      </c>
      <c r="C14" s="27">
        <f>SUM(C6:C13)</f>
        <v/>
      </c>
      <c r="D14" s="27">
        <f>SUM(D6:D13)</f>
        <v/>
      </c>
      <c r="E14" s="28">
        <f>SUM(E6:E13)</f>
        <v/>
      </c>
      <c r="F14" s="28">
        <f>SUM(F6:F13)</f>
        <v/>
      </c>
      <c r="G14" s="28">
        <f>SUM(G6:G13)</f>
        <v/>
      </c>
      <c r="H14" s="26" t="n"/>
    </row>
    <row r="16">
      <c r="A16" s="6" t="inlineStr">
        <is>
          <t>La CAF est indiquée à sa moyenne (2,65 %) ; le taux réel dépend du canton (feuille « 26 cantons »). Part salarié : AVS/AI/APG 5,30 % et AC 1,10 % (paritaires) ; CAF et LAA-P entièrement à la charge de l'employeur ; LPP et IJM : employeur au minimum 50 %.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O3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0" customWidth="1" min="2" max="2"/>
    <col width="24" customWidth="1" min="3" max="3"/>
    <col width="12" customWidth="1" min="4" max="4"/>
    <col width="14" customWidth="1" min="5" max="5"/>
    <col width="18" customWidth="1" min="6" max="6"/>
    <col width="14" customWidth="1" min="7" max="7"/>
    <col width="62" customWidth="1" min="8" max="8"/>
    <col width="18" customWidth="1" min="9" max="9"/>
    <col width="20" customWidth="1" min="10" max="10"/>
    <col width="20" customWidth="1" min="11" max="11"/>
    <col width="24" customWidth="1" min="12" max="12"/>
    <col width="24" customWidth="1" min="13" max="13"/>
    <col width="26" customWidth="1" min="14" max="14"/>
    <col width="26" customWidth="1" min="15" max="15"/>
  </cols>
  <sheetData>
    <row r="1">
      <c r="A1" s="5" t="inlineStr">
        <is>
          <t>ACIP 2026 : zones salariales CN, taux CAF, charges patronales et modificateurs de prix des 26 cantons</t>
        </is>
      </c>
    </row>
    <row r="2">
      <c r="A2" s="6" t="inlineStr">
        <is>
          <t>Saisissez un salaire en B3 : les colonnes I à K calculent les charges patronales mensuelles et l'écart annuel par rapport à Vaud (première ligne) ; les colonnes L à O donnent le coût total employeur (salaire avec 13e + charges), par mois et par an.</t>
        </is>
      </c>
    </row>
    <row r="3">
      <c r="A3" s="7" t="inlineStr">
        <is>
          <t>Salaire mensuel brut de base (CHF)</t>
        </is>
      </c>
      <c r="B3" s="9" t="n">
        <v>6000</v>
      </c>
    </row>
    <row r="5" ht="44" customHeight="1">
      <c r="A5" s="13" t="inlineStr">
        <is>
          <t>Code</t>
        </is>
      </c>
      <c r="B5" s="13" t="inlineStr">
        <is>
          <t>Canton</t>
        </is>
      </c>
      <c r="C5" s="13" t="inlineStr">
        <is>
          <t>Zone CN Gros Œuvre</t>
        </is>
      </c>
      <c r="D5" s="13" t="inlineStr">
        <is>
          <t>Taux CAF patronal (%)</t>
        </is>
      </c>
      <c r="E5" s="13" t="inlineStr">
        <is>
          <t>Charges patronales Gros Œuvre (%)</t>
        </is>
      </c>
      <c r="F5" s="13" t="inlineStr">
        <is>
          <t>Charges patronales Second Œuvre / Techniques (%)</t>
        </is>
      </c>
      <c r="G5" s="13" t="inlineStr">
        <is>
          <t>Modificateur prix ACIP (%)</t>
        </is>
      </c>
      <c r="H5" s="13" t="inlineStr">
        <is>
          <t>Villes et stations (surtaxes ACIP)</t>
        </is>
      </c>
      <c r="I5" s="13" t="inlineStr">
        <is>
          <t>Charges Gros Œuvre (CHF/mois)</t>
        </is>
      </c>
      <c r="J5" s="13" t="inlineStr">
        <is>
          <t>Charges Second Œuvre / Techniques (CHF/mois)</t>
        </is>
      </c>
      <c r="K5" s="13" t="inlineStr">
        <is>
          <t>Écart Gros Œuvre vs Vaud (CHF/an)</t>
        </is>
      </c>
      <c r="L5" s="13" t="inlineStr">
        <is>
          <t>Coût total employeur Gros Œuvre (CHF/mois)</t>
        </is>
      </c>
      <c r="M5" s="13" t="inlineStr">
        <is>
          <t>Coût total employeur Gros Œuvre (CHF/an)</t>
        </is>
      </c>
      <c r="N5" s="13" t="inlineStr">
        <is>
          <t>Coût total employeur Second Œuvre / Techniques (CHF/mois)</t>
        </is>
      </c>
      <c r="O5" s="13" t="inlineStr">
        <is>
          <t>Coût total employeur Second Œuvre / Techniques (CHF/an)</t>
        </is>
      </c>
    </row>
    <row r="6">
      <c r="A6" s="20" t="inlineStr">
        <is>
          <t>VD</t>
        </is>
      </c>
      <c r="B6" s="20" t="inlineStr">
        <is>
          <t>Vaud</t>
        </is>
      </c>
      <c r="C6" s="20" t="inlineStr">
        <is>
          <t>Bleue (Lausanne: Rouge)</t>
        </is>
      </c>
      <c r="D6" s="22" t="n">
        <v>3.4</v>
      </c>
      <c r="E6" s="29" t="n">
        <v>34.8</v>
      </c>
      <c r="F6" s="29" t="n">
        <v>25.8</v>
      </c>
      <c r="G6" s="30" t="n">
        <v>0</v>
      </c>
      <c r="H6" s="20" t="inlineStr">
        <is>
          <t>Lausanne (+5%), Nyon/Morges (+5%), Montreux/Vevey (+3%), Villars (+10%)</t>
        </is>
      </c>
      <c r="I6" s="25">
        <f>ROUND($B$3*(1+1/12)*E6/100,2)</f>
        <v/>
      </c>
      <c r="J6" s="25">
        <f>ROUND($B$3*(1+1/12)*F6/100,2)</f>
        <v/>
      </c>
      <c r="K6" s="21">
        <f>ROUND(($B$3*(1+1/12)*E6/100-$B$3*(1+1/12)*$E$6/100)*12,0)</f>
        <v/>
      </c>
      <c r="L6" s="28">
        <f>ROUND($B$3*(1+1/12),2)+I6</f>
        <v/>
      </c>
      <c r="M6" s="16">
        <f>L6*12</f>
        <v/>
      </c>
      <c r="N6" s="28">
        <f>ROUND($B$3*(1+1/12),2)+J6</f>
        <v/>
      </c>
      <c r="O6" s="16">
        <f>N6*12</f>
        <v/>
      </c>
    </row>
    <row r="7">
      <c r="A7" s="20" t="inlineStr">
        <is>
          <t>GE</t>
        </is>
      </c>
      <c r="B7" s="20" t="inlineStr">
        <is>
          <t>Genève</t>
        </is>
      </c>
      <c r="C7" s="20" t="inlineStr">
        <is>
          <t>Rouge</t>
        </is>
      </c>
      <c r="D7" s="22" t="n">
        <v>2.85</v>
      </c>
      <c r="E7" s="29" t="n">
        <v>35.2</v>
      </c>
      <c r="F7" s="29" t="n">
        <v>26.2</v>
      </c>
      <c r="G7" s="30" t="n">
        <v>12</v>
      </c>
      <c r="H7" s="20" t="inlineStr">
        <is>
          <t>Genève-Ville (+15%), Carouge/Lancy (+12%), Cologny (+18%)</t>
        </is>
      </c>
      <c r="I7" s="25">
        <f>ROUND($B$3*(1+1/12)*E7/100,2)</f>
        <v/>
      </c>
      <c r="J7" s="25">
        <f>ROUND($B$3*(1+1/12)*F7/100,2)</f>
        <v/>
      </c>
      <c r="K7" s="21">
        <f>ROUND(($B$3*(1+1/12)*E7/100-$B$3*(1+1/12)*$E$6/100)*12,0)</f>
        <v/>
      </c>
      <c r="L7" s="28">
        <f>ROUND($B$3*(1+1/12),2)+I7</f>
        <v/>
      </c>
      <c r="M7" s="16">
        <f>L7*12</f>
        <v/>
      </c>
      <c r="N7" s="28">
        <f>ROUND($B$3*(1+1/12),2)+J7</f>
        <v/>
      </c>
      <c r="O7" s="16">
        <f>N7*12</f>
        <v/>
      </c>
    </row>
    <row r="8">
      <c r="A8" s="20" t="inlineStr">
        <is>
          <t>VS</t>
        </is>
      </c>
      <c r="B8" s="20" t="inlineStr">
        <is>
          <t>Valais</t>
        </is>
      </c>
      <c r="C8" s="20" t="inlineStr">
        <is>
          <t>Bleue</t>
        </is>
      </c>
      <c r="D8" s="22" t="n">
        <v>3.55</v>
      </c>
      <c r="E8" s="29" t="n">
        <v>34.9</v>
      </c>
      <c r="F8" s="29" t="n">
        <v>25.9</v>
      </c>
      <c r="G8" s="30" t="n">
        <v>-5</v>
      </c>
      <c r="H8" s="20" t="inlineStr">
        <is>
          <t>Sion/Sierre/Martigny (-5%), Crans-Montana (+12%), Verbier (+18%), Zermatt (+25%)</t>
        </is>
      </c>
      <c r="I8" s="25">
        <f>ROUND($B$3*(1+1/12)*E8/100,2)</f>
        <v/>
      </c>
      <c r="J8" s="25">
        <f>ROUND($B$3*(1+1/12)*F8/100,2)</f>
        <v/>
      </c>
      <c r="K8" s="21">
        <f>ROUND(($B$3*(1+1/12)*E8/100-$B$3*(1+1/12)*$E$6/100)*12,0)</f>
        <v/>
      </c>
      <c r="L8" s="28">
        <f>ROUND($B$3*(1+1/12),2)+I8</f>
        <v/>
      </c>
      <c r="M8" s="16">
        <f>L8*12</f>
        <v/>
      </c>
      <c r="N8" s="28">
        <f>ROUND($B$3*(1+1/12),2)+J8</f>
        <v/>
      </c>
      <c r="O8" s="16">
        <f>N8*12</f>
        <v/>
      </c>
    </row>
    <row r="9">
      <c r="A9" s="20" t="inlineStr">
        <is>
          <t>FR</t>
        </is>
      </c>
      <c r="B9" s="20" t="inlineStr">
        <is>
          <t>Fribourg</t>
        </is>
      </c>
      <c r="C9" s="20" t="inlineStr">
        <is>
          <t>Bleue</t>
        </is>
      </c>
      <c r="D9" s="22" t="n">
        <v>2.65</v>
      </c>
      <c r="E9" s="29" t="n">
        <v>34</v>
      </c>
      <c r="F9" s="29" t="n">
        <v>25</v>
      </c>
      <c r="G9" s="30" t="n">
        <v>-2</v>
      </c>
      <c r="H9" s="20" t="inlineStr">
        <is>
          <t>Fribourg-Ville (0%), Bulle (0%), Morat (0%)</t>
        </is>
      </c>
      <c r="I9" s="25">
        <f>ROUND($B$3*(1+1/12)*E9/100,2)</f>
        <v/>
      </c>
      <c r="J9" s="25">
        <f>ROUND($B$3*(1+1/12)*F9/100,2)</f>
        <v/>
      </c>
      <c r="K9" s="21">
        <f>ROUND(($B$3*(1+1/12)*E9/100-$B$3*(1+1/12)*$E$6/100)*12,0)</f>
        <v/>
      </c>
      <c r="L9" s="28">
        <f>ROUND($B$3*(1+1/12),2)+I9</f>
        <v/>
      </c>
      <c r="M9" s="16">
        <f>L9*12</f>
        <v/>
      </c>
      <c r="N9" s="28">
        <f>ROUND($B$3*(1+1/12),2)+J9</f>
        <v/>
      </c>
      <c r="O9" s="16">
        <f>N9*12</f>
        <v/>
      </c>
    </row>
    <row r="10">
      <c r="A10" s="20" t="inlineStr">
        <is>
          <t>NE</t>
        </is>
      </c>
      <c r="B10" s="20" t="inlineStr">
        <is>
          <t>Neuchâtel</t>
        </is>
      </c>
      <c r="C10" s="20" t="inlineStr">
        <is>
          <t>Rouge</t>
        </is>
      </c>
      <c r="D10" s="22" t="n">
        <v>2.75</v>
      </c>
      <c r="E10" s="29" t="n">
        <v>34.1</v>
      </c>
      <c r="F10" s="29" t="n">
        <v>25.1</v>
      </c>
      <c r="G10" s="30" t="n">
        <v>-3</v>
      </c>
      <c r="H10" s="20" t="inlineStr">
        <is>
          <t>Neuchâtel-Ville (-2%), La Chaux-de-Fonds (-4%)</t>
        </is>
      </c>
      <c r="I10" s="25">
        <f>ROUND($B$3*(1+1/12)*E10/100,2)</f>
        <v/>
      </c>
      <c r="J10" s="25">
        <f>ROUND($B$3*(1+1/12)*F10/100,2)</f>
        <v/>
      </c>
      <c r="K10" s="21">
        <f>ROUND(($B$3*(1+1/12)*E10/100-$B$3*(1+1/12)*$E$6/100)*12,0)</f>
        <v/>
      </c>
      <c r="L10" s="28">
        <f>ROUND($B$3*(1+1/12),2)+I10</f>
        <v/>
      </c>
      <c r="M10" s="16">
        <f>L10*12</f>
        <v/>
      </c>
      <c r="N10" s="28">
        <f>ROUND($B$3*(1+1/12),2)+J10</f>
        <v/>
      </c>
      <c r="O10" s="16">
        <f>N10*12</f>
        <v/>
      </c>
    </row>
    <row r="11">
      <c r="A11" s="20" t="inlineStr">
        <is>
          <t>JU</t>
        </is>
      </c>
      <c r="B11" s="20" t="inlineStr">
        <is>
          <t>Jura</t>
        </is>
      </c>
      <c r="C11" s="20" t="inlineStr">
        <is>
          <t>Rouge</t>
        </is>
      </c>
      <c r="D11" s="22" t="n">
        <v>3.1</v>
      </c>
      <c r="E11" s="29" t="n">
        <v>34.5</v>
      </c>
      <c r="F11" s="29" t="n">
        <v>25.5</v>
      </c>
      <c r="G11" s="30" t="n">
        <v>-6</v>
      </c>
      <c r="H11" s="20" t="inlineStr">
        <is>
          <t>Delémont (-5%), Porrentruy (-6%)</t>
        </is>
      </c>
      <c r="I11" s="25">
        <f>ROUND($B$3*(1+1/12)*E11/100,2)</f>
        <v/>
      </c>
      <c r="J11" s="25">
        <f>ROUND($B$3*(1+1/12)*F11/100,2)</f>
        <v/>
      </c>
      <c r="K11" s="21">
        <f>ROUND(($B$3*(1+1/12)*E11/100-$B$3*(1+1/12)*$E$6/100)*12,0)</f>
        <v/>
      </c>
      <c r="L11" s="28">
        <f>ROUND($B$3*(1+1/12),2)+I11</f>
        <v/>
      </c>
      <c r="M11" s="16">
        <f>L11*12</f>
        <v/>
      </c>
      <c r="N11" s="28">
        <f>ROUND($B$3*(1+1/12),2)+J11</f>
        <v/>
      </c>
      <c r="O11" s="16">
        <f>N11*12</f>
        <v/>
      </c>
    </row>
    <row r="12">
      <c r="A12" s="20" t="inlineStr">
        <is>
          <t>BE</t>
        </is>
      </c>
      <c r="B12" s="20" t="inlineStr">
        <is>
          <t>Berne</t>
        </is>
      </c>
      <c r="C12" s="20" t="inlineStr">
        <is>
          <t>Bleue (Ville/JB: Rouge)</t>
        </is>
      </c>
      <c r="D12" s="22" t="n">
        <v>1.9</v>
      </c>
      <c r="E12" s="29" t="n">
        <v>33.3</v>
      </c>
      <c r="F12" s="29" t="n">
        <v>24.3</v>
      </c>
      <c r="G12" s="30" t="n">
        <v>2</v>
      </c>
      <c r="H12" s="20" t="inlineStr">
        <is>
          <t>Berne-Ville (+5%), Bienne (0%), Interlaken (+6%), Gstaad (+20%)</t>
        </is>
      </c>
      <c r="I12" s="25">
        <f>ROUND($B$3*(1+1/12)*E12/100,2)</f>
        <v/>
      </c>
      <c r="J12" s="25">
        <f>ROUND($B$3*(1+1/12)*F12/100,2)</f>
        <v/>
      </c>
      <c r="K12" s="21">
        <f>ROUND(($B$3*(1+1/12)*E12/100-$B$3*(1+1/12)*$E$6/100)*12,0)</f>
        <v/>
      </c>
      <c r="L12" s="28">
        <f>ROUND($B$3*(1+1/12),2)+I12</f>
        <v/>
      </c>
      <c r="M12" s="16">
        <f>L12*12</f>
        <v/>
      </c>
      <c r="N12" s="28">
        <f>ROUND($B$3*(1+1/12),2)+J12</f>
        <v/>
      </c>
      <c r="O12" s="16">
        <f>N12*12</f>
        <v/>
      </c>
    </row>
    <row r="13">
      <c r="A13" s="20" t="inlineStr">
        <is>
          <t>ZH</t>
        </is>
      </c>
      <c r="B13" s="20" t="inlineStr">
        <is>
          <t>Zurich</t>
        </is>
      </c>
      <c r="C13" s="20" t="inlineStr">
        <is>
          <t>Rouge</t>
        </is>
      </c>
      <c r="D13" s="22" t="n">
        <v>1.7</v>
      </c>
      <c r="E13" s="29" t="n">
        <v>33.1</v>
      </c>
      <c r="F13" s="29" t="n">
        <v>24.1</v>
      </c>
      <c r="G13" s="30" t="n">
        <v>14</v>
      </c>
      <c r="H13" s="20" t="inlineStr">
        <is>
          <t>Zurich-Ville (+18%), Winterthour (+10%)</t>
        </is>
      </c>
      <c r="I13" s="25">
        <f>ROUND($B$3*(1+1/12)*E13/100,2)</f>
        <v/>
      </c>
      <c r="J13" s="25">
        <f>ROUND($B$3*(1+1/12)*F13/100,2)</f>
        <v/>
      </c>
      <c r="K13" s="21">
        <f>ROUND(($B$3*(1+1/12)*E13/100-$B$3*(1+1/12)*$E$6/100)*12,0)</f>
        <v/>
      </c>
      <c r="L13" s="28">
        <f>ROUND($B$3*(1+1/12),2)+I13</f>
        <v/>
      </c>
      <c r="M13" s="16">
        <f>L13*12</f>
        <v/>
      </c>
      <c r="N13" s="28">
        <f>ROUND($B$3*(1+1/12),2)+J13</f>
        <v/>
      </c>
      <c r="O13" s="16">
        <f>N13*12</f>
        <v/>
      </c>
    </row>
    <row r="14">
      <c r="A14" s="20" t="inlineStr">
        <is>
          <t>ZG</t>
        </is>
      </c>
      <c r="B14" s="20" t="inlineStr">
        <is>
          <t>Zoug</t>
        </is>
      </c>
      <c r="C14" s="20" t="inlineStr">
        <is>
          <t>Rouge</t>
        </is>
      </c>
      <c r="D14" s="22" t="n">
        <v>1.6</v>
      </c>
      <c r="E14" s="29" t="n">
        <v>33</v>
      </c>
      <c r="F14" s="29" t="n">
        <v>24</v>
      </c>
      <c r="G14" s="30" t="n">
        <v>15</v>
      </c>
      <c r="H14" s="20" t="inlineStr">
        <is>
          <t>Zoug-Ville (+16%)</t>
        </is>
      </c>
      <c r="I14" s="25">
        <f>ROUND($B$3*(1+1/12)*E14/100,2)</f>
        <v/>
      </c>
      <c r="J14" s="25">
        <f>ROUND($B$3*(1+1/12)*F14/100,2)</f>
        <v/>
      </c>
      <c r="K14" s="21">
        <f>ROUND(($B$3*(1+1/12)*E14/100-$B$3*(1+1/12)*$E$6/100)*12,0)</f>
        <v/>
      </c>
      <c r="L14" s="28">
        <f>ROUND($B$3*(1+1/12),2)+I14</f>
        <v/>
      </c>
      <c r="M14" s="16">
        <f>L14*12</f>
        <v/>
      </c>
      <c r="N14" s="28">
        <f>ROUND($B$3*(1+1/12),2)+J14</f>
        <v/>
      </c>
      <c r="O14" s="16">
        <f>N14*12</f>
        <v/>
      </c>
    </row>
    <row r="15">
      <c r="A15" s="20" t="inlineStr">
        <is>
          <t>BS</t>
        </is>
      </c>
      <c r="B15" s="20" t="inlineStr">
        <is>
          <t>Bâle-Ville</t>
        </is>
      </c>
      <c r="C15" s="20" t="inlineStr">
        <is>
          <t>Rouge</t>
        </is>
      </c>
      <c r="D15" s="22" t="n">
        <v>2.1</v>
      </c>
      <c r="E15" s="29" t="n">
        <v>33.5</v>
      </c>
      <c r="F15" s="29" t="n">
        <v>24.5</v>
      </c>
      <c r="G15" s="30" t="n">
        <v>10</v>
      </c>
      <c r="H15" s="20" t="inlineStr">
        <is>
          <t>Bâle (+10%)</t>
        </is>
      </c>
      <c r="I15" s="25">
        <f>ROUND($B$3*(1+1/12)*E15/100,2)</f>
        <v/>
      </c>
      <c r="J15" s="25">
        <f>ROUND($B$3*(1+1/12)*F15/100,2)</f>
        <v/>
      </c>
      <c r="K15" s="21">
        <f>ROUND(($B$3*(1+1/12)*E15/100-$B$3*(1+1/12)*$E$6/100)*12,0)</f>
        <v/>
      </c>
      <c r="L15" s="28">
        <f>ROUND($B$3*(1+1/12),2)+I15</f>
        <v/>
      </c>
      <c r="M15" s="16">
        <f>L15*12</f>
        <v/>
      </c>
      <c r="N15" s="28">
        <f>ROUND($B$3*(1+1/12),2)+J15</f>
        <v/>
      </c>
      <c r="O15" s="16">
        <f>N15*12</f>
        <v/>
      </c>
    </row>
    <row r="16">
      <c r="A16" s="20" t="inlineStr">
        <is>
          <t>BL</t>
        </is>
      </c>
      <c r="B16" s="20" t="inlineStr">
        <is>
          <t>Bâle-Campagne</t>
        </is>
      </c>
      <c r="C16" s="20" t="inlineStr">
        <is>
          <t>Bleue</t>
        </is>
      </c>
      <c r="D16" s="22" t="n">
        <v>1.9</v>
      </c>
      <c r="E16" s="29" t="n">
        <v>33.3</v>
      </c>
      <c r="F16" s="29" t="n">
        <v>24.3</v>
      </c>
      <c r="G16" s="30" t="n">
        <v>6</v>
      </c>
      <c r="H16" s="20" t="inlineStr">
        <is>
          <t>Liestal (+6%)</t>
        </is>
      </c>
      <c r="I16" s="25">
        <f>ROUND($B$3*(1+1/12)*E16/100,2)</f>
        <v/>
      </c>
      <c r="J16" s="25">
        <f>ROUND($B$3*(1+1/12)*F16/100,2)</f>
        <v/>
      </c>
      <c r="K16" s="21">
        <f>ROUND(($B$3*(1+1/12)*E16/100-$B$3*(1+1/12)*$E$6/100)*12,0)</f>
        <v/>
      </c>
      <c r="L16" s="28">
        <f>ROUND($B$3*(1+1/12),2)+I16</f>
        <v/>
      </c>
      <c r="M16" s="16">
        <f>L16*12</f>
        <v/>
      </c>
      <c r="N16" s="28">
        <f>ROUND($B$3*(1+1/12),2)+J16</f>
        <v/>
      </c>
      <c r="O16" s="16">
        <f>N16*12</f>
        <v/>
      </c>
    </row>
    <row r="17">
      <c r="A17" s="20" t="inlineStr">
        <is>
          <t>AG</t>
        </is>
      </c>
      <c r="B17" s="20" t="inlineStr">
        <is>
          <t>Argovie</t>
        </is>
      </c>
      <c r="C17" s="20" t="inlineStr">
        <is>
          <t>Bleue</t>
        </is>
      </c>
      <c r="D17" s="22" t="n">
        <v>1.75</v>
      </c>
      <c r="E17" s="29" t="n">
        <v>33.1</v>
      </c>
      <c r="F17" s="29" t="n">
        <v>24.1</v>
      </c>
      <c r="G17" s="30" t="n">
        <v>3</v>
      </c>
      <c r="H17" s="20" t="inlineStr">
        <is>
          <t>Aarau (+5%), Baden (+5%)</t>
        </is>
      </c>
      <c r="I17" s="25">
        <f>ROUND($B$3*(1+1/12)*E17/100,2)</f>
        <v/>
      </c>
      <c r="J17" s="25">
        <f>ROUND($B$3*(1+1/12)*F17/100,2)</f>
        <v/>
      </c>
      <c r="K17" s="21">
        <f>ROUND(($B$3*(1+1/12)*E17/100-$B$3*(1+1/12)*$E$6/100)*12,0)</f>
        <v/>
      </c>
      <c r="L17" s="28">
        <f>ROUND($B$3*(1+1/12),2)+I17</f>
        <v/>
      </c>
      <c r="M17" s="16">
        <f>L17*12</f>
        <v/>
      </c>
      <c r="N17" s="28">
        <f>ROUND($B$3*(1+1/12),2)+J17</f>
        <v/>
      </c>
      <c r="O17" s="16">
        <f>N17*12</f>
        <v/>
      </c>
    </row>
    <row r="18">
      <c r="A18" s="20" t="inlineStr">
        <is>
          <t>SO</t>
        </is>
      </c>
      <c r="B18" s="20" t="inlineStr">
        <is>
          <t>Soleure</t>
        </is>
      </c>
      <c r="C18" s="20" t="inlineStr">
        <is>
          <t>Bleue</t>
        </is>
      </c>
      <c r="D18" s="22" t="n">
        <v>1.85</v>
      </c>
      <c r="E18" s="29" t="n">
        <v>33.2</v>
      </c>
      <c r="F18" s="29" t="n">
        <v>24.2</v>
      </c>
      <c r="G18" s="30" t="n">
        <v>1</v>
      </c>
      <c r="H18" s="20" t="inlineStr">
        <is>
          <t>Soleure (+2%), Olten (+2%)</t>
        </is>
      </c>
      <c r="I18" s="25">
        <f>ROUND($B$3*(1+1/12)*E18/100,2)</f>
        <v/>
      </c>
      <c r="J18" s="25">
        <f>ROUND($B$3*(1+1/12)*F18/100,2)</f>
        <v/>
      </c>
      <c r="K18" s="21">
        <f>ROUND(($B$3*(1+1/12)*E18/100-$B$3*(1+1/12)*$E$6/100)*12,0)</f>
        <v/>
      </c>
      <c r="L18" s="28">
        <f>ROUND($B$3*(1+1/12),2)+I18</f>
        <v/>
      </c>
      <c r="M18" s="16">
        <f>L18*12</f>
        <v/>
      </c>
      <c r="N18" s="28">
        <f>ROUND($B$3*(1+1/12),2)+J18</f>
        <v/>
      </c>
      <c r="O18" s="16">
        <f>N18*12</f>
        <v/>
      </c>
    </row>
    <row r="19">
      <c r="A19" s="20" t="inlineStr">
        <is>
          <t>LU</t>
        </is>
      </c>
      <c r="B19" s="20" t="inlineStr">
        <is>
          <t>Lucerne</t>
        </is>
      </c>
      <c r="C19" s="20" t="inlineStr">
        <is>
          <t>Bleue</t>
        </is>
      </c>
      <c r="D19" s="22" t="n">
        <v>1.8</v>
      </c>
      <c r="E19" s="29" t="n">
        <v>33.2</v>
      </c>
      <c r="F19" s="29" t="n">
        <v>24.2</v>
      </c>
      <c r="G19" s="30" t="n">
        <v>4</v>
      </c>
      <c r="H19" s="20" t="inlineStr">
        <is>
          <t>Lucerne-Ville (+6%)</t>
        </is>
      </c>
      <c r="I19" s="25">
        <f>ROUND($B$3*(1+1/12)*E19/100,2)</f>
        <v/>
      </c>
      <c r="J19" s="25">
        <f>ROUND($B$3*(1+1/12)*F19/100,2)</f>
        <v/>
      </c>
      <c r="K19" s="21">
        <f>ROUND(($B$3*(1+1/12)*E19/100-$B$3*(1+1/12)*$E$6/100)*12,0)</f>
        <v/>
      </c>
      <c r="L19" s="28">
        <f>ROUND($B$3*(1+1/12),2)+I19</f>
        <v/>
      </c>
      <c r="M19" s="16">
        <f>L19*12</f>
        <v/>
      </c>
      <c r="N19" s="28">
        <f>ROUND($B$3*(1+1/12),2)+J19</f>
        <v/>
      </c>
      <c r="O19" s="16">
        <f>N19*12</f>
        <v/>
      </c>
    </row>
    <row r="20">
      <c r="A20" s="20" t="inlineStr">
        <is>
          <t>SZ</t>
        </is>
      </c>
      <c r="B20" s="20" t="inlineStr">
        <is>
          <t>Schwytz</t>
        </is>
      </c>
      <c r="C20" s="20" t="inlineStr">
        <is>
          <t>Bleue</t>
        </is>
      </c>
      <c r="D20" s="22" t="n">
        <v>1.65</v>
      </c>
      <c r="E20" s="29" t="n">
        <v>33</v>
      </c>
      <c r="F20" s="29" t="n">
        <v>24</v>
      </c>
      <c r="G20" s="30" t="n">
        <v>5</v>
      </c>
      <c r="H20" s="20" t="inlineStr">
        <is>
          <t>Freienbach/Pfäffikon (+8%)</t>
        </is>
      </c>
      <c r="I20" s="25">
        <f>ROUND($B$3*(1+1/12)*E20/100,2)</f>
        <v/>
      </c>
      <c r="J20" s="25">
        <f>ROUND($B$3*(1+1/12)*F20/100,2)</f>
        <v/>
      </c>
      <c r="K20" s="21">
        <f>ROUND(($B$3*(1+1/12)*E20/100-$B$3*(1+1/12)*$E$6/100)*12,0)</f>
        <v/>
      </c>
      <c r="L20" s="28">
        <f>ROUND($B$3*(1+1/12),2)+I20</f>
        <v/>
      </c>
      <c r="M20" s="16">
        <f>L20*12</f>
        <v/>
      </c>
      <c r="N20" s="28">
        <f>ROUND($B$3*(1+1/12),2)+J20</f>
        <v/>
      </c>
      <c r="O20" s="16">
        <f>N20*12</f>
        <v/>
      </c>
    </row>
    <row r="21">
      <c r="A21" s="20" t="inlineStr">
        <is>
          <t>NW</t>
        </is>
      </c>
      <c r="B21" s="20" t="inlineStr">
        <is>
          <t>Nidwald</t>
        </is>
      </c>
      <c r="C21" s="20" t="inlineStr">
        <is>
          <t>Bleue</t>
        </is>
      </c>
      <c r="D21" s="22" t="n">
        <v>1.65</v>
      </c>
      <c r="E21" s="29" t="n">
        <v>33</v>
      </c>
      <c r="F21" s="29" t="n">
        <v>24</v>
      </c>
      <c r="G21" s="30" t="n">
        <v>3</v>
      </c>
      <c r="H21" s="20" t="inlineStr">
        <is>
          <t>Stans (+3%)</t>
        </is>
      </c>
      <c r="I21" s="25">
        <f>ROUND($B$3*(1+1/12)*E21/100,2)</f>
        <v/>
      </c>
      <c r="J21" s="25">
        <f>ROUND($B$3*(1+1/12)*F21/100,2)</f>
        <v/>
      </c>
      <c r="K21" s="21">
        <f>ROUND(($B$3*(1+1/12)*E21/100-$B$3*(1+1/12)*$E$6/100)*12,0)</f>
        <v/>
      </c>
      <c r="L21" s="28">
        <f>ROUND($B$3*(1+1/12),2)+I21</f>
        <v/>
      </c>
      <c r="M21" s="16">
        <f>L21*12</f>
        <v/>
      </c>
      <c r="N21" s="28">
        <f>ROUND($B$3*(1+1/12),2)+J21</f>
        <v/>
      </c>
      <c r="O21" s="16">
        <f>N21*12</f>
        <v/>
      </c>
    </row>
    <row r="22">
      <c r="A22" s="20" t="inlineStr">
        <is>
          <t>OW</t>
        </is>
      </c>
      <c r="B22" s="20" t="inlineStr">
        <is>
          <t>Obwald</t>
        </is>
      </c>
      <c r="C22" s="20" t="inlineStr">
        <is>
          <t>Verte</t>
        </is>
      </c>
      <c r="D22" s="22" t="n">
        <v>1.75</v>
      </c>
      <c r="E22" s="29" t="n">
        <v>33.1</v>
      </c>
      <c r="F22" s="29" t="n">
        <v>24.1</v>
      </c>
      <c r="G22" s="30" t="n">
        <v>1</v>
      </c>
      <c r="H22" s="20" t="inlineStr">
        <is>
          <t>Sarnen (+1%), Engelberg (+10%)</t>
        </is>
      </c>
      <c r="I22" s="25">
        <f>ROUND($B$3*(1+1/12)*E22/100,2)</f>
        <v/>
      </c>
      <c r="J22" s="25">
        <f>ROUND($B$3*(1+1/12)*F22/100,2)</f>
        <v/>
      </c>
      <c r="K22" s="21">
        <f>ROUND(($B$3*(1+1/12)*E22/100-$B$3*(1+1/12)*$E$6/100)*12,0)</f>
        <v/>
      </c>
      <c r="L22" s="28">
        <f>ROUND($B$3*(1+1/12),2)+I22</f>
        <v/>
      </c>
      <c r="M22" s="16">
        <f>L22*12</f>
        <v/>
      </c>
      <c r="N22" s="28">
        <f>ROUND($B$3*(1+1/12),2)+J22</f>
        <v/>
      </c>
      <c r="O22" s="16">
        <f>N22*12</f>
        <v/>
      </c>
    </row>
    <row r="23">
      <c r="A23" s="20" t="inlineStr">
        <is>
          <t>UR</t>
        </is>
      </c>
      <c r="B23" s="20" t="inlineStr">
        <is>
          <t>Uri</t>
        </is>
      </c>
      <c r="C23" s="20" t="inlineStr">
        <is>
          <t>Verte</t>
        </is>
      </c>
      <c r="D23" s="22" t="n">
        <v>1.95</v>
      </c>
      <c r="E23" s="29" t="n">
        <v>33.3</v>
      </c>
      <c r="F23" s="29" t="n">
        <v>24.3</v>
      </c>
      <c r="G23" s="30" t="n">
        <v>0</v>
      </c>
      <c r="H23" s="20" t="inlineStr">
        <is>
          <t>Altdorf (0%), Andermatt (+18%)</t>
        </is>
      </c>
      <c r="I23" s="25">
        <f>ROUND($B$3*(1+1/12)*E23/100,2)</f>
        <v/>
      </c>
      <c r="J23" s="25">
        <f>ROUND($B$3*(1+1/12)*F23/100,2)</f>
        <v/>
      </c>
      <c r="K23" s="21">
        <f>ROUND(($B$3*(1+1/12)*E23/100-$B$3*(1+1/12)*$E$6/100)*12,0)</f>
        <v/>
      </c>
      <c r="L23" s="28">
        <f>ROUND($B$3*(1+1/12),2)+I23</f>
        <v/>
      </c>
      <c r="M23" s="16">
        <f>L23*12</f>
        <v/>
      </c>
      <c r="N23" s="28">
        <f>ROUND($B$3*(1+1/12),2)+J23</f>
        <v/>
      </c>
      <c r="O23" s="16">
        <f>N23*12</f>
        <v/>
      </c>
    </row>
    <row r="24">
      <c r="A24" s="20" t="inlineStr">
        <is>
          <t>SG</t>
        </is>
      </c>
      <c r="B24" s="20" t="inlineStr">
        <is>
          <t>Saint-Gall</t>
        </is>
      </c>
      <c r="C24" s="20" t="inlineStr">
        <is>
          <t>Bleue</t>
        </is>
      </c>
      <c r="D24" s="22" t="n">
        <v>1.85</v>
      </c>
      <c r="E24" s="29" t="n">
        <v>33.2</v>
      </c>
      <c r="F24" s="29" t="n">
        <v>24.2</v>
      </c>
      <c r="G24" s="30" t="n">
        <v>2</v>
      </c>
      <c r="H24" s="20" t="inlineStr">
        <is>
          <t>Saint-Gall (+3%), Rapperswil (+6%)</t>
        </is>
      </c>
      <c r="I24" s="25">
        <f>ROUND($B$3*(1+1/12)*E24/100,2)</f>
        <v/>
      </c>
      <c r="J24" s="25">
        <f>ROUND($B$3*(1+1/12)*F24/100,2)</f>
        <v/>
      </c>
      <c r="K24" s="21">
        <f>ROUND(($B$3*(1+1/12)*E24/100-$B$3*(1+1/12)*$E$6/100)*12,0)</f>
        <v/>
      </c>
      <c r="L24" s="28">
        <f>ROUND($B$3*(1+1/12),2)+I24</f>
        <v/>
      </c>
      <c r="M24" s="16">
        <f>L24*12</f>
        <v/>
      </c>
      <c r="N24" s="28">
        <f>ROUND($B$3*(1+1/12),2)+J24</f>
        <v/>
      </c>
      <c r="O24" s="16">
        <f>N24*12</f>
        <v/>
      </c>
    </row>
    <row r="25">
      <c r="A25" s="20" t="inlineStr">
        <is>
          <t>TG</t>
        </is>
      </c>
      <c r="B25" s="20" t="inlineStr">
        <is>
          <t>Thurgovie</t>
        </is>
      </c>
      <c r="C25" s="20" t="inlineStr">
        <is>
          <t>Bleue</t>
        </is>
      </c>
      <c r="D25" s="22" t="n">
        <v>1.8</v>
      </c>
      <c r="E25" s="29" t="n">
        <v>33.2</v>
      </c>
      <c r="F25" s="29" t="n">
        <v>24.2</v>
      </c>
      <c r="G25" s="30" t="n">
        <v>0</v>
      </c>
      <c r="H25" s="20" t="inlineStr">
        <is>
          <t>Frauenfeld (0%), Kreuzlingen (+1%)</t>
        </is>
      </c>
      <c r="I25" s="25">
        <f>ROUND($B$3*(1+1/12)*E25/100,2)</f>
        <v/>
      </c>
      <c r="J25" s="25">
        <f>ROUND($B$3*(1+1/12)*F25/100,2)</f>
        <v/>
      </c>
      <c r="K25" s="21">
        <f>ROUND(($B$3*(1+1/12)*E25/100-$B$3*(1+1/12)*$E$6/100)*12,0)</f>
        <v/>
      </c>
      <c r="L25" s="28">
        <f>ROUND($B$3*(1+1/12),2)+I25</f>
        <v/>
      </c>
      <c r="M25" s="16">
        <f>L25*12</f>
        <v/>
      </c>
      <c r="N25" s="28">
        <f>ROUND($B$3*(1+1/12),2)+J25</f>
        <v/>
      </c>
      <c r="O25" s="16">
        <f>N25*12</f>
        <v/>
      </c>
    </row>
    <row r="26">
      <c r="A26" s="20" t="inlineStr">
        <is>
          <t>SH</t>
        </is>
      </c>
      <c r="B26" s="20" t="inlineStr">
        <is>
          <t>Schaffhouse</t>
        </is>
      </c>
      <c r="C26" s="20" t="inlineStr">
        <is>
          <t>Bleue</t>
        </is>
      </c>
      <c r="D26" s="22" t="n">
        <v>1.9</v>
      </c>
      <c r="E26" s="29" t="n">
        <v>33.3</v>
      </c>
      <c r="F26" s="29" t="n">
        <v>24.3</v>
      </c>
      <c r="G26" s="30" t="n">
        <v>2</v>
      </c>
      <c r="H26" s="20" t="inlineStr">
        <is>
          <t>Schaffhouse (+3%)</t>
        </is>
      </c>
      <c r="I26" s="25">
        <f>ROUND($B$3*(1+1/12)*E26/100,2)</f>
        <v/>
      </c>
      <c r="J26" s="25">
        <f>ROUND($B$3*(1+1/12)*F26/100,2)</f>
        <v/>
      </c>
      <c r="K26" s="21">
        <f>ROUND(($B$3*(1+1/12)*E26/100-$B$3*(1+1/12)*$E$6/100)*12,0)</f>
        <v/>
      </c>
      <c r="L26" s="28">
        <f>ROUND($B$3*(1+1/12),2)+I26</f>
        <v/>
      </c>
      <c r="M26" s="16">
        <f>L26*12</f>
        <v/>
      </c>
      <c r="N26" s="28">
        <f>ROUND($B$3*(1+1/12),2)+J26</f>
        <v/>
      </c>
      <c r="O26" s="16">
        <f>N26*12</f>
        <v/>
      </c>
    </row>
    <row r="27">
      <c r="A27" s="20" t="inlineStr">
        <is>
          <t>AR</t>
        </is>
      </c>
      <c r="B27" s="20" t="inlineStr">
        <is>
          <t>Appenzell Rh.-Ext.</t>
        </is>
      </c>
      <c r="C27" s="20" t="inlineStr">
        <is>
          <t>Verte</t>
        </is>
      </c>
      <c r="D27" s="22" t="n">
        <v>1.85</v>
      </c>
      <c r="E27" s="29" t="n">
        <v>33.2</v>
      </c>
      <c r="F27" s="29" t="n">
        <v>24.2</v>
      </c>
      <c r="G27" s="30" t="n">
        <v>-1</v>
      </c>
      <c r="H27" s="20" t="inlineStr">
        <is>
          <t>Herisau (-1%)</t>
        </is>
      </c>
      <c r="I27" s="25">
        <f>ROUND($B$3*(1+1/12)*E27/100,2)</f>
        <v/>
      </c>
      <c r="J27" s="25">
        <f>ROUND($B$3*(1+1/12)*F27/100,2)</f>
        <v/>
      </c>
      <c r="K27" s="21">
        <f>ROUND(($B$3*(1+1/12)*E27/100-$B$3*(1+1/12)*$E$6/100)*12,0)</f>
        <v/>
      </c>
      <c r="L27" s="28">
        <f>ROUND($B$3*(1+1/12),2)+I27</f>
        <v/>
      </c>
      <c r="M27" s="16">
        <f>L27*12</f>
        <v/>
      </c>
      <c r="N27" s="28">
        <f>ROUND($B$3*(1+1/12),2)+J27</f>
        <v/>
      </c>
      <c r="O27" s="16">
        <f>N27*12</f>
        <v/>
      </c>
    </row>
    <row r="28">
      <c r="A28" s="20" t="inlineStr">
        <is>
          <t>AI</t>
        </is>
      </c>
      <c r="B28" s="20" t="inlineStr">
        <is>
          <t>Appenzell Rh.-Int.</t>
        </is>
      </c>
      <c r="C28" s="20" t="inlineStr">
        <is>
          <t>Verte</t>
        </is>
      </c>
      <c r="D28" s="22" t="n">
        <v>1.8</v>
      </c>
      <c r="E28" s="29" t="n">
        <v>33.2</v>
      </c>
      <c r="F28" s="29" t="n">
        <v>24.2</v>
      </c>
      <c r="G28" s="30" t="n">
        <v>-2</v>
      </c>
      <c r="H28" s="20" t="inlineStr">
        <is>
          <t>Appenzell (-2%)</t>
        </is>
      </c>
      <c r="I28" s="25">
        <f>ROUND($B$3*(1+1/12)*E28/100,2)</f>
        <v/>
      </c>
      <c r="J28" s="25">
        <f>ROUND($B$3*(1+1/12)*F28/100,2)</f>
        <v/>
      </c>
      <c r="K28" s="21">
        <f>ROUND(($B$3*(1+1/12)*E28/100-$B$3*(1+1/12)*$E$6/100)*12,0)</f>
        <v/>
      </c>
      <c r="L28" s="28">
        <f>ROUND($B$3*(1+1/12),2)+I28</f>
        <v/>
      </c>
      <c r="M28" s="16">
        <f>L28*12</f>
        <v/>
      </c>
      <c r="N28" s="28">
        <f>ROUND($B$3*(1+1/12),2)+J28</f>
        <v/>
      </c>
      <c r="O28" s="16">
        <f>N28*12</f>
        <v/>
      </c>
    </row>
    <row r="29">
      <c r="A29" s="20" t="inlineStr">
        <is>
          <t>GL</t>
        </is>
      </c>
      <c r="B29" s="20" t="inlineStr">
        <is>
          <t>Glaris</t>
        </is>
      </c>
      <c r="C29" s="20" t="inlineStr">
        <is>
          <t>Verte</t>
        </is>
      </c>
      <c r="D29" s="22" t="n">
        <v>1.9</v>
      </c>
      <c r="E29" s="29" t="n">
        <v>33.3</v>
      </c>
      <c r="F29" s="29" t="n">
        <v>24.3</v>
      </c>
      <c r="G29" s="30" t="n">
        <v>-1</v>
      </c>
      <c r="H29" s="20" t="inlineStr">
        <is>
          <t>Glaris (-1%)</t>
        </is>
      </c>
      <c r="I29" s="25">
        <f>ROUND($B$3*(1+1/12)*E29/100,2)</f>
        <v/>
      </c>
      <c r="J29" s="25">
        <f>ROUND($B$3*(1+1/12)*F29/100,2)</f>
        <v/>
      </c>
      <c r="K29" s="21">
        <f>ROUND(($B$3*(1+1/12)*E29/100-$B$3*(1+1/12)*$E$6/100)*12,0)</f>
        <v/>
      </c>
      <c r="L29" s="28">
        <f>ROUND($B$3*(1+1/12),2)+I29</f>
        <v/>
      </c>
      <c r="M29" s="16">
        <f>L29*12</f>
        <v/>
      </c>
      <c r="N29" s="28">
        <f>ROUND($B$3*(1+1/12),2)+J29</f>
        <v/>
      </c>
      <c r="O29" s="16">
        <f>N29*12</f>
        <v/>
      </c>
    </row>
    <row r="30">
      <c r="A30" s="20" t="inlineStr">
        <is>
          <t>GR</t>
        </is>
      </c>
      <c r="B30" s="20" t="inlineStr">
        <is>
          <t>Grisons</t>
        </is>
      </c>
      <c r="C30" s="20" t="inlineStr">
        <is>
          <t>Bleue / Verte</t>
        </is>
      </c>
      <c r="D30" s="22" t="n">
        <v>1.95</v>
      </c>
      <c r="E30" s="29" t="n">
        <v>33.3</v>
      </c>
      <c r="F30" s="29" t="n">
        <v>24.3</v>
      </c>
      <c r="G30" s="30" t="n">
        <v>0</v>
      </c>
      <c r="H30" s="20" t="inlineStr">
        <is>
          <t>Coire (0%), Saint-Moritz (+25%), Davos/Arosa (+16%)</t>
        </is>
      </c>
      <c r="I30" s="25">
        <f>ROUND($B$3*(1+1/12)*E30/100,2)</f>
        <v/>
      </c>
      <c r="J30" s="25">
        <f>ROUND($B$3*(1+1/12)*F30/100,2)</f>
        <v/>
      </c>
      <c r="K30" s="21">
        <f>ROUND(($B$3*(1+1/12)*E30/100-$B$3*(1+1/12)*$E$6/100)*12,0)</f>
        <v/>
      </c>
      <c r="L30" s="28">
        <f>ROUND($B$3*(1+1/12),2)+I30</f>
        <v/>
      </c>
      <c r="M30" s="16">
        <f>L30*12</f>
        <v/>
      </c>
      <c r="N30" s="28">
        <f>ROUND($B$3*(1+1/12),2)+J30</f>
        <v/>
      </c>
      <c r="O30" s="16">
        <f>N30*12</f>
        <v/>
      </c>
    </row>
    <row r="31">
      <c r="A31" s="20" t="inlineStr">
        <is>
          <t>TI</t>
        </is>
      </c>
      <c r="B31" s="20" t="inlineStr">
        <is>
          <t>Tessin</t>
        </is>
      </c>
      <c r="C31" s="20" t="inlineStr">
        <is>
          <t>Verte</t>
        </is>
      </c>
      <c r="D31" s="22" t="n">
        <v>2.35</v>
      </c>
      <c r="E31" s="29" t="n">
        <v>33.7</v>
      </c>
      <c r="F31" s="29" t="n">
        <v>24.7</v>
      </c>
      <c r="G31" s="30" t="n">
        <v>-7</v>
      </c>
      <c r="H31" s="20" t="inlineStr">
        <is>
          <t>Lugano/Ascona (-2%), Bellinzone/Mendrisio (-7%)</t>
        </is>
      </c>
      <c r="I31" s="25">
        <f>ROUND($B$3*(1+1/12)*E31/100,2)</f>
        <v/>
      </c>
      <c r="J31" s="25">
        <f>ROUND($B$3*(1+1/12)*F31/100,2)</f>
        <v/>
      </c>
      <c r="K31" s="21">
        <f>ROUND(($B$3*(1+1/12)*E31/100-$B$3*(1+1/12)*$E$6/100)*12,0)</f>
        <v/>
      </c>
      <c r="L31" s="28">
        <f>ROUND($B$3*(1+1/12),2)+I31</f>
        <v/>
      </c>
      <c r="M31" s="16">
        <f>L31*12</f>
        <v/>
      </c>
      <c r="N31" s="28">
        <f>ROUND($B$3*(1+1/12),2)+J31</f>
        <v/>
      </c>
      <c r="O31" s="16">
        <f>N31*12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Art Construction</dc:creator>
  <dc:title>ACIP 2026 : salaires, charges patronales et tarifs de régie</dc:title>
  <dcterms:created xsi:type="dcterms:W3CDTF">2026-11-06T08:01:47Z</dcterms:created>
  <dcterms:modified xsi:type="dcterms:W3CDTF">2026-11-06T08:01:47Z</dcterms:modified>
</cp:coreProperties>
</file>